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6335" windowHeight="874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Hoja1" sheetId="13" state="hidden" r:id="rId13"/>
    <sheet name="META 12" sheetId="14" r:id="rId14"/>
    <sheet name="META 13" sheetId="15" r:id="rId15"/>
    <sheet name="Meta Corte Hosp" sheetId="16" state="hidden" r:id="rId16"/>
    <sheet name="META GES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<sst xmlns="http://schemas.openxmlformats.org/spreadsheetml/2006/main" count="1073" uniqueCount="195">
  <si>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</si>
  <si>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</si>
  <si>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</si>
  <si>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</si>
  <si>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</si>
  <si>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</si>
  <si>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</si>
  <si>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</si>
  <si>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</si>
  <si>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</si>
  <si>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</si>
  <si>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</si>
  <si>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</si>
  <si>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</si>
  <si>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</si>
  <si>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</si>
  <si>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</si>
  <si>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</si>
  <si>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</si>
  <si>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</si>
  <si>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</si>
  <si>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</si>
  <si>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</si>
  <si>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</si>
  <si>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</si>
  <si>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</si>
  <si>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</si>
  <si>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</si>
  <si>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</si>
  <si>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</si>
  <si>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</si>
  <si>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</si>
  <si>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</si>
  <si>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</si>
  <si>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</si>
  <si>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</si>
  <si>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</si>
  <si>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</si>
  <si>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</si>
  <si>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</si>
  <si>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</si>
  <si>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</si>
  <si>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</si>
  <si>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</si>
  <si>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</si>
  <si>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</si>
  <si>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</si>
  <si>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</si>
  <si>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</si>
  <si>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</si>
  <si>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</si>
  <si>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</si>
  <si>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</si>
  <si>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04106-VICUÑA</t>
  </si>
  <si>
    <t>04201-ILLAPEL</t>
  </si>
  <si>
    <t>04203-LOS VILOS</t>
  </si>
  <si>
    <t>04204-SALAMANCA</t>
  </si>
  <si>
    <t>04302-COMBARBALÁ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</si>
  <si>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</si>
  <si>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</si>
  <si>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</si>
  <si>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</si>
  <si>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</si>
  <si>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</si>
  <si>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COQUIMBO</t>
  </si>
  <si>
    <t>ILLAPEL</t>
  </si>
  <si>
    <t>LOS VILOS</t>
  </si>
  <si>
    <t>SALAMANCA</t>
  </si>
  <si>
    <t>VICUÑA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</si>
  <si>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</si>
  <si>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</si>
  <si>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</si>
  <si>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>Nº de personas con Asma y EPOC  estimada según prevalencia</t>
  </si>
  <si>
    <t>METAS ANUALES</t>
  </si>
  <si>
    <t>AÑO 2015</t>
  </si>
  <si>
    <t>A MARZO</t>
  </si>
  <si>
    <t>METAS A MARZO</t>
  </si>
  <si>
    <t>Egresos de personas con Asma y EPOC de 40 años en Sala IRA-ERA</t>
  </si>
  <si>
    <t>04103-ANDACOLLO</t>
  </si>
  <si>
    <t>105106-HOSPITAL ANDACOLLO</t>
  </si>
  <si>
    <t>105107-HOSPITAL VICUÑA</t>
  </si>
  <si>
    <t>105103-HOSPITAL ILLAPEL</t>
  </si>
  <si>
    <t>105108-HOSPITAL LOS VILOS</t>
  </si>
  <si>
    <t>105104-HOSPITAL SALAMANCA</t>
  </si>
  <si>
    <t>105105-HOSPITAL COMBARBALA</t>
  </si>
  <si>
    <t>TOTAL HOSPITALES</t>
  </si>
  <si>
    <t>SERVICIO</t>
  </si>
  <si>
    <t>Codigo SS</t>
  </si>
  <si>
    <t>Codigo COM</t>
  </si>
  <si>
    <t>Codigo ESTAB</t>
  </si>
  <si>
    <t>META 1 EMP hombres 20 a 44 años (25%)</t>
  </si>
  <si>
    <t>META 2 EMP mujeres de 45 a 64 años (26%)</t>
  </si>
  <si>
    <t>META 3 EMP 65 y mas años (55%)</t>
  </si>
  <si>
    <t>META 4 control embarazada (87%)</t>
  </si>
  <si>
    <t>META 5 alta odontologica menores de 20 años (24%)</t>
  </si>
  <si>
    <t>META 9 Cobertura de Evaluación del desarrollo Psicomotor de niños/as de 12 a 23 meses bajo control. (94%)</t>
  </si>
  <si>
    <t>META 10 Visita domiciliaria integral (0,22)</t>
  </si>
  <si>
    <t>META 11 Cobertura de Atención de Asma en Población general y EPOC en personas de 40 años y más (22%)</t>
  </si>
  <si>
    <t>META 12 Cobertura de Atención Integral de trastornos mentales en personas de 5 y más años (17%)</t>
  </si>
  <si>
    <t>ANDACOLLO</t>
  </si>
  <si>
    <t>04103</t>
  </si>
  <si>
    <t xml:space="preserve">Hospital Dr. José Arraño (Andacollo)                                                                </t>
  </si>
  <si>
    <t xml:space="preserve">05-106    </t>
  </si>
  <si>
    <t>Combarbalá</t>
  </si>
  <si>
    <t>04302</t>
  </si>
  <si>
    <t xml:space="preserve">Hospital San Juan de Dios (Combarbalá)                                                              </t>
  </si>
  <si>
    <t xml:space="preserve">05-105    </t>
  </si>
  <si>
    <t>04201</t>
  </si>
  <si>
    <t xml:space="preserve">Hospital San Juan de Dios (Illapel)                                                                 </t>
  </si>
  <si>
    <t xml:space="preserve">05-103    </t>
  </si>
  <si>
    <t>04203</t>
  </si>
  <si>
    <t xml:space="preserve">Hospital San Pedro (Los Vilos)                                                                      </t>
  </si>
  <si>
    <t xml:space="preserve">05-108    </t>
  </si>
  <si>
    <t>04204</t>
  </si>
  <si>
    <t xml:space="preserve">Hospital de Salamanca                                                                               </t>
  </si>
  <si>
    <t xml:space="preserve">05-104    </t>
  </si>
  <si>
    <t>04106</t>
  </si>
  <si>
    <t xml:space="preserve">Hospital San Juan de Dios (Vicuña)                                                                  </t>
  </si>
  <si>
    <t xml:space="preserve">05-107    </t>
  </si>
  <si>
    <t>METAS A JUNIO</t>
  </si>
  <si>
    <t>METAS A AGOSTO</t>
  </si>
  <si>
    <t>METAS A OCTUBRE</t>
  </si>
  <si>
    <t>Población masculina de 20 a 44 años beneficiaria FONASA</t>
  </si>
  <si>
    <t>Población masculina de 20 a 44 beneficiaria FONASA, menos población bajo control en Programa Salud Cardiovascular</t>
  </si>
  <si>
    <t>Población femenina de 45 a 64 años beneficiaria FONASA, menos población bajo control en Programa Salud Cardiovascular</t>
  </si>
  <si>
    <t>Población femenina de 45 a 64 años beneficiaria FONASA</t>
  </si>
  <si>
    <t>Población beneficiaria FONASA menor de 20 años</t>
  </si>
  <si>
    <t>Población 15-64 años estimada según prevalencia (población beneficiaria FONASA de 15 a 64 años x 10%)</t>
  </si>
  <si>
    <t>Población 65 y más años estimada según prevalencia (población beneficiaria FONASA de 65 y más años x 25%)</t>
  </si>
  <si>
    <t>Población 15-64 años estimada según prevalencia (población beneficiaria FONASA de 15 a 64 años x 15,7%)</t>
  </si>
  <si>
    <t>Población 65 y más años estimada según prevalencia (población beneficiaria FONASA de 65 y más años x 64,3%)</t>
  </si>
  <si>
    <t>Nº de familias (población beneficiaria FONASA / 4)</t>
  </si>
  <si>
    <t>Población con Asma Bronquial de 3 años y más, estimada según prevalencia (población beneficiaria FONASA de 3 y más años x 10%)</t>
  </si>
  <si>
    <t>Población con EPOC de 40 años y más estimada según prevalencia (población beneficiaria FONASA de 40 y más años x 8%)</t>
  </si>
  <si>
    <t>A DIC 2015</t>
  </si>
  <si>
    <t>Nº de adultos de 65 y más años beneficiaria 2015 FONASA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</si>
  <si>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</si>
  <si>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</si>
  <si>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</si>
  <si>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</si>
  <si>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trastorno mental estimada según prevalencia de 5 años y más  (población estimada de 5 y más años x 22%)</t>
  </si>
  <si>
    <t xml:space="preserve">TOTAL </t>
  </si>
  <si>
    <t>META 13: COBERTURA DE CONTROL DE SALUD INTEGRAL EN ADOLESCENTES DE 10 14 AÑOS</t>
  </si>
  <si>
    <t xml:space="preserve">Nº de controles  de salud integral, realizados a adolescentes  de 10 a 14 años </t>
  </si>
  <si>
    <t>Población adolescente de 10 a 14 años beneficiaria</t>
  </si>
  <si>
    <t>META 6 gestion de reclamos (97%)</t>
  </si>
  <si>
    <t>META 7 Cobertura DM2 en personas de 15 y mas años                    (55%)</t>
  </si>
  <si>
    <t>META 8 Cobertutra HTA en personas de 15 y mas años              (71%)</t>
  </si>
  <si>
    <t>META 13 Cobertura de Control de salud Integral adolescente de 10 a 14 años             (15%)</t>
  </si>
  <si>
    <t>MINISTERIO DE SALUD</t>
  </si>
  <si>
    <t>SERVICIO DE SALUD COQUIMBO</t>
  </si>
  <si>
    <t>SUBDIRECCION DE GESTION  ASISTENCIAL</t>
  </si>
  <si>
    <t>SUBDEPTO DE ESTADÍSTICA Y GESTIÓN DE LA INFORMACIÓN</t>
  </si>
  <si>
    <t>METAS COMPONENTE ACTIVIDAD GENERAL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</si>
  <si>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</si>
  <si>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</si>
  <si>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</si>
  <si>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</si>
  <si>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</si>
  <si>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</si>
  <si>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</si>
  <si>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</si>
  <si>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</si>
  <si>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</si>
  <si>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 Nº11</t>
  </si>
  <si>
    <t>META Nº12</t>
  </si>
  <si>
    <t>META Nº13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</si>
  <si>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</si>
  <si>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</si>
  <si>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</si>
  <si>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</si>
  <si>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</si>
  <si>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</si>
  <si>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</si>
  <si>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</si>
  <si>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</si>
  <si>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</si>
  <si>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</si>
  <si>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</si>
  <si>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</si>
  <si>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HOSPITAL ANDACOLLO</t>
  </si>
  <si>
    <t>HOSPITAL VICUÑA</t>
  </si>
  <si>
    <t>HOSPITAL ILLAPEL</t>
  </si>
  <si>
    <t>HOSPITAL LOS VILOS</t>
  </si>
  <si>
    <t>HOSPITAL SALAMANCA</t>
  </si>
  <si>
    <t>HOSPITAL COMBARBALÁ</t>
  </si>
  <si>
    <t>CUMPLIMIENTO GENERAL</t>
  </si>
  <si>
    <t>RESUMEN DE CUMPLIMIENTO DE METAS A JUNIO 2016</t>
  </si>
  <si>
    <t>CORTE A ABRIL</t>
  </si>
  <si>
    <t>META GES: CUMPLIMIENTO DE GARANTÍAS EN PROBLEMAS DE SALUD CUYAS ACCIONES SON DE EJECUCIÓN EN APS</t>
  </si>
  <si>
    <t xml:space="preserve">Nº de Casos con GES atendidos en APS con Garantía Cumplida
(Cumplidas + Incumpplidas con Evento + Exceptuadas)
</t>
  </si>
  <si>
    <t>Nº Total de Casos con GES atendidos en APS</t>
  </si>
  <si>
    <t>CUMPLIMIENTO META GES</t>
  </si>
  <si>
    <t>RESUMEN DE CUMPLIMIENTO DE METAS A AGOSTO 2016</t>
  </si>
  <si>
    <t>CORTE A JULIO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</si>
</sst>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#,##0.0"/>
    <numFmt numFmtId="181" formatCode="_(* #,##0.00_);_(* \(#,##0.00\);_(* &quot;-&quot;??_);_(@_)"/>
    <numFmt numFmtId="182" formatCode="0.00000"/>
    <numFmt numFmtId="183" formatCode="0.0000000"/>
    <numFmt numFmtId="184" formatCode="0.00000000"/>
    <numFmt numFmtId="185" formatCode="0.000000000"/>
    <numFmt numFmtId="186" formatCode="0.00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Verdana"/>
      <family val="2"/>
    </font>
    <font>
      <sz val="8"/>
      <color indexed="9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8"/>
      <name val="Verdana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43"/>
      <name val="Verdana"/>
      <family val="2"/>
    </font>
    <font>
      <b/>
      <sz val="9"/>
      <color indexed="9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sz val="22"/>
      <color indexed="9"/>
      <name val="Verdana"/>
      <family val="2"/>
    </font>
    <font>
      <sz val="14"/>
      <color indexed="9"/>
      <name val="Verdana"/>
      <family val="2"/>
    </font>
    <font>
      <sz val="20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FFFF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b/>
      <sz val="11"/>
      <color theme="1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2" tint="-0.09996999800205231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sz val="22"/>
      <color rgb="FFFFFFFF"/>
      <name val="Verdana"/>
      <family val="2"/>
    </font>
    <font>
      <sz val="14"/>
      <color rgb="FFFFFFFF"/>
      <name val="Verdana"/>
      <family val="2"/>
    </font>
    <font>
      <sz val="20"/>
      <color rgb="FFFFFFFF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0FFC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/>
      <right/>
      <top style="medium">
        <color rgb="FFEBEBEB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medium">
        <color theme="0"/>
      </bottom>
    </border>
    <border>
      <left style="thick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medium">
        <color theme="0"/>
      </top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291">
    <xf numFmtId="0" fontId="0" fillId="0" borderId="0" xfId="0" applyFont="1" applyAlignment="1">
      <alignment/>
    </xf>
    <xf numFmtId="49" fontId="69" fillId="0" borderId="10" xfId="0" applyNumberFormat="1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 horizontal="center" wrapText="1"/>
    </xf>
    <xf numFmtId="0" fontId="69" fillId="34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69" fillId="33" borderId="10" xfId="48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9" fontId="70" fillId="6" borderId="12" xfId="0" applyNumberFormat="1" applyFont="1" applyFill="1" applyBorder="1" applyAlignment="1">
      <alignment horizontal="center" vertical="center" wrapText="1"/>
    </xf>
    <xf numFmtId="9" fontId="71" fillId="6" borderId="1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72" fontId="0" fillId="0" borderId="0" xfId="48" applyNumberFormat="1" applyFont="1" applyAlignment="1">
      <alignment/>
    </xf>
    <xf numFmtId="172" fontId="69" fillId="34" borderId="11" xfId="48" applyNumberFormat="1" applyFont="1" applyFill="1" applyBorder="1" applyAlignment="1">
      <alignment horizontal="center" wrapText="1"/>
    </xf>
    <xf numFmtId="172" fontId="69" fillId="0" borderId="11" xfId="48" applyNumberFormat="1" applyFont="1" applyFill="1" applyBorder="1" applyAlignment="1">
      <alignment horizontal="center" wrapText="1"/>
    </xf>
    <xf numFmtId="172" fontId="69" fillId="0" borderId="10" xfId="48" applyNumberFormat="1" applyFont="1" applyFill="1" applyBorder="1" applyAlignment="1">
      <alignment horizontal="center" wrapText="1"/>
    </xf>
    <xf numFmtId="172" fontId="69" fillId="34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6" fillId="0" borderId="10" xfId="48" applyNumberFormat="1" applyFont="1" applyFill="1" applyBorder="1" applyAlignment="1">
      <alignment horizontal="center" wrapText="1"/>
    </xf>
    <xf numFmtId="0" fontId="30" fillId="3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34" borderId="12" xfId="57" applyFont="1" applyFill="1" applyBorder="1" applyAlignment="1" applyProtection="1">
      <alignment vertical="center"/>
      <protection/>
    </xf>
    <xf numFmtId="0" fontId="31" fillId="34" borderId="12" xfId="56" applyFont="1" applyFill="1" applyBorder="1" applyAlignment="1" applyProtection="1">
      <alignment horizontal="center" vertical="center"/>
      <protection/>
    </xf>
    <xf numFmtId="0" fontId="31" fillId="34" borderId="12" xfId="0" applyFont="1" applyFill="1" applyBorder="1" applyAlignment="1" applyProtection="1">
      <alignment vertical="center"/>
      <protection/>
    </xf>
    <xf numFmtId="0" fontId="31" fillId="0" borderId="12" xfId="0" applyFont="1" applyBorder="1" applyAlignment="1">
      <alignment/>
    </xf>
    <xf numFmtId="10" fontId="31" fillId="37" borderId="12" xfId="61" applyNumberFormat="1" applyFont="1" applyFill="1" applyBorder="1" applyAlignment="1" applyProtection="1">
      <alignment horizontal="center" vertical="center"/>
      <protection/>
    </xf>
    <xf numFmtId="173" fontId="0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center" vertical="center"/>
      <protection/>
    </xf>
    <xf numFmtId="173" fontId="31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left" vertical="center"/>
      <protection/>
    </xf>
    <xf numFmtId="2" fontId="31" fillId="37" borderId="12" xfId="0" applyNumberFormat="1" applyFont="1" applyFill="1" applyBorder="1" applyAlignment="1" applyProtection="1">
      <alignment horizontal="center"/>
      <protection/>
    </xf>
    <xf numFmtId="173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Alignment="1">
      <alignment/>
    </xf>
    <xf numFmtId="10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1" fillId="34" borderId="13" xfId="57" applyFont="1" applyFill="1" applyBorder="1" applyAlignment="1" applyProtection="1">
      <alignment vertical="center"/>
      <protection/>
    </xf>
    <xf numFmtId="0" fontId="31" fillId="34" borderId="13" xfId="56" applyFont="1" applyFill="1" applyBorder="1" applyAlignment="1" applyProtection="1">
      <alignment horizontal="center" vertical="center"/>
      <protection/>
    </xf>
    <xf numFmtId="0" fontId="31" fillId="34" borderId="13" xfId="0" applyFont="1" applyFill="1" applyBorder="1" applyAlignment="1">
      <alignment wrapText="1"/>
    </xf>
    <xf numFmtId="0" fontId="31" fillId="34" borderId="13" xfId="0" applyFont="1" applyFill="1" applyBorder="1" applyAlignment="1" applyProtection="1">
      <alignment vertical="center"/>
      <protection/>
    </xf>
    <xf numFmtId="0" fontId="31" fillId="0" borderId="13" xfId="0" applyFont="1" applyBorder="1" applyAlignment="1">
      <alignment/>
    </xf>
    <xf numFmtId="10" fontId="31" fillId="37" borderId="13" xfId="61" applyNumberFormat="1" applyFont="1" applyFill="1" applyBorder="1" applyAlignment="1" applyProtection="1">
      <alignment horizontal="center" vertical="center"/>
      <protection/>
    </xf>
    <xf numFmtId="173" fontId="0" fillId="37" borderId="13" xfId="0" applyNumberFormat="1" applyFont="1" applyFill="1" applyBorder="1" applyAlignment="1">
      <alignment horizontal="center"/>
    </xf>
    <xf numFmtId="9" fontId="31" fillId="37" borderId="13" xfId="0" applyNumberFormat="1" applyFont="1" applyFill="1" applyBorder="1" applyAlignment="1" applyProtection="1">
      <alignment horizontal="right" vertical="center" wrapText="1"/>
      <protection/>
    </xf>
    <xf numFmtId="2" fontId="31" fillId="37" borderId="13" xfId="0" applyNumberFormat="1" applyFont="1" applyFill="1" applyBorder="1" applyAlignment="1" applyProtection="1">
      <alignment horizontal="center"/>
      <protection/>
    </xf>
    <xf numFmtId="173" fontId="31" fillId="37" borderId="13" xfId="51" applyNumberFormat="1" applyFont="1" applyFill="1" applyBorder="1" applyAlignment="1" applyProtection="1">
      <alignment horizontal="right" vertical="center" wrapText="1"/>
      <protection/>
    </xf>
    <xf numFmtId="0" fontId="30" fillId="36" borderId="12" xfId="0" applyFont="1" applyFill="1" applyBorder="1" applyAlignment="1">
      <alignment vertical="center" wrapText="1"/>
    </xf>
    <xf numFmtId="0" fontId="30" fillId="36" borderId="12" xfId="0" applyFont="1" applyFill="1" applyBorder="1" applyAlignment="1">
      <alignment horizontal="left" vertical="center" wrapText="1"/>
    </xf>
    <xf numFmtId="171" fontId="30" fillId="36" borderId="12" xfId="5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horizontal="left" vertical="center" wrapText="1"/>
    </xf>
    <xf numFmtId="9" fontId="31" fillId="37" borderId="13" xfId="60" applyFont="1" applyFill="1" applyBorder="1" applyAlignment="1">
      <alignment horizontal="center" vertical="center" wrapText="1"/>
    </xf>
    <xf numFmtId="9" fontId="31" fillId="37" borderId="12" xfId="60" applyFont="1" applyFill="1" applyBorder="1" applyAlignment="1">
      <alignment horizontal="center" vertical="center" wrapText="1"/>
    </xf>
    <xf numFmtId="9" fontId="0" fillId="37" borderId="13" xfId="60" applyFont="1" applyFill="1" applyBorder="1" applyAlignment="1">
      <alignment horizontal="right" vertical="center" wrapText="1"/>
    </xf>
    <xf numFmtId="9" fontId="31" fillId="37" borderId="13" xfId="60" applyFont="1" applyFill="1" applyBorder="1" applyAlignment="1">
      <alignment horizontal="center" vertical="center"/>
    </xf>
    <xf numFmtId="9" fontId="31" fillId="37" borderId="12" xfId="60" applyFont="1" applyFill="1" applyBorder="1" applyAlignment="1">
      <alignment horizontal="center" vertical="center"/>
    </xf>
    <xf numFmtId="9" fontId="31" fillId="37" borderId="13" xfId="60" applyFont="1" applyFill="1" applyBorder="1" applyAlignment="1" applyProtection="1">
      <alignment horizontal="right" vertical="center" wrapText="1"/>
      <protection/>
    </xf>
    <xf numFmtId="9" fontId="31" fillId="37" borderId="12" xfId="60" applyFont="1" applyFill="1" applyBorder="1" applyAlignment="1" applyProtection="1">
      <alignment horizontal="right" vertical="center" wrapText="1"/>
      <protection/>
    </xf>
    <xf numFmtId="2" fontId="31" fillId="37" borderId="13" xfId="61" applyNumberFormat="1" applyFont="1" applyFill="1" applyBorder="1" applyAlignment="1" applyProtection="1">
      <alignment horizontal="center" vertical="center"/>
      <protection/>
    </xf>
    <xf numFmtId="172" fontId="69" fillId="0" borderId="14" xfId="0" applyNumberFormat="1" applyFont="1" applyFill="1" applyBorder="1" applyAlignment="1">
      <alignment horizontal="left" wrapText="1"/>
    </xf>
    <xf numFmtId="172" fontId="69" fillId="33" borderId="11" xfId="48" applyNumberFormat="1" applyFont="1" applyFill="1" applyBorder="1" applyAlignment="1">
      <alignment horizontal="center" wrapText="1"/>
    </xf>
    <xf numFmtId="0" fontId="69" fillId="0" borderId="0" xfId="0" applyFont="1" applyAlignment="1">
      <alignment horizontal="left" indent="1"/>
    </xf>
    <xf numFmtId="0" fontId="69" fillId="0" borderId="0" xfId="0" applyNumberFormat="1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73" fillId="0" borderId="0" xfId="0" applyFont="1" applyFill="1" applyBorder="1" applyAlignment="1">
      <alignment horizontal="left" indent="1"/>
    </xf>
    <xf numFmtId="0" fontId="73" fillId="0" borderId="0" xfId="0" applyFont="1" applyAlignment="1">
      <alignment/>
    </xf>
    <xf numFmtId="0" fontId="73" fillId="0" borderId="0" xfId="0" applyFont="1" applyAlignment="1">
      <alignment horizontal="left" indent="1"/>
    </xf>
    <xf numFmtId="0" fontId="73" fillId="0" borderId="0" xfId="0" applyNumberFormat="1" applyFont="1" applyAlignment="1">
      <alignment/>
    </xf>
    <xf numFmtId="0" fontId="73" fillId="0" borderId="0" xfId="0" applyFont="1" applyFill="1" applyAlignment="1">
      <alignment/>
    </xf>
    <xf numFmtId="1" fontId="69" fillId="0" borderId="0" xfId="48" applyNumberFormat="1" applyFont="1" applyAlignment="1">
      <alignment/>
    </xf>
    <xf numFmtId="1" fontId="69" fillId="0" borderId="0" xfId="0" applyNumberFormat="1" applyFont="1" applyAlignment="1">
      <alignment/>
    </xf>
    <xf numFmtId="172" fontId="73" fillId="0" borderId="0" xfId="48" applyNumberFormat="1" applyFont="1" applyAlignment="1">
      <alignment/>
    </xf>
    <xf numFmtId="172" fontId="69" fillId="0" borderId="0" xfId="48" applyNumberFormat="1" applyFont="1" applyAlignment="1">
      <alignment/>
    </xf>
    <xf numFmtId="174" fontId="69" fillId="0" borderId="0" xfId="48" applyNumberFormat="1" applyFont="1" applyAlignment="1">
      <alignment/>
    </xf>
    <xf numFmtId="0" fontId="69" fillId="0" borderId="0" xfId="0" applyFont="1" applyFill="1" applyAlignment="1">
      <alignment horizontal="left" indent="1"/>
    </xf>
    <xf numFmtId="172" fontId="69" fillId="0" borderId="0" xfId="48" applyNumberFormat="1" applyFont="1" applyFill="1" applyAlignment="1">
      <alignment/>
    </xf>
    <xf numFmtId="172" fontId="6" fillId="0" borderId="0" xfId="48" applyNumberFormat="1" applyFont="1" applyAlignment="1">
      <alignment/>
    </xf>
    <xf numFmtId="10" fontId="73" fillId="33" borderId="15" xfId="60" applyNumberFormat="1" applyFont="1" applyFill="1" applyBorder="1" applyAlignment="1">
      <alignment horizontal="left" wrapText="1"/>
    </xf>
    <xf numFmtId="10" fontId="73" fillId="33" borderId="16" xfId="60" applyNumberFormat="1" applyFont="1" applyFill="1" applyBorder="1" applyAlignment="1">
      <alignment horizontal="left" wrapText="1"/>
    </xf>
    <xf numFmtId="10" fontId="73" fillId="33" borderId="17" xfId="60" applyNumberFormat="1" applyFont="1" applyFill="1" applyBorder="1" applyAlignment="1">
      <alignment horizontal="left" wrapText="1"/>
    </xf>
    <xf numFmtId="10" fontId="74" fillId="33" borderId="18" xfId="60" applyNumberFormat="1" applyFont="1" applyFill="1" applyBorder="1" applyAlignment="1">
      <alignment horizontal="left" wrapText="1"/>
    </xf>
    <xf numFmtId="10" fontId="73" fillId="33" borderId="15" xfId="60" applyNumberFormat="1" applyFont="1" applyFill="1" applyBorder="1" applyAlignment="1">
      <alignment horizontal="center" wrapText="1"/>
    </xf>
    <xf numFmtId="2" fontId="73" fillId="33" borderId="15" xfId="60" applyNumberFormat="1" applyFont="1" applyFill="1" applyBorder="1" applyAlignment="1">
      <alignment horizontal="center" wrapText="1"/>
    </xf>
    <xf numFmtId="2" fontId="73" fillId="33" borderId="16" xfId="60" applyNumberFormat="1" applyFont="1" applyFill="1" applyBorder="1" applyAlignment="1">
      <alignment horizontal="center" wrapText="1"/>
    </xf>
    <xf numFmtId="2" fontId="73" fillId="33" borderId="17" xfId="60" applyNumberFormat="1" applyFont="1" applyFill="1" applyBorder="1" applyAlignment="1">
      <alignment horizontal="center" wrapText="1"/>
    </xf>
    <xf numFmtId="173" fontId="73" fillId="33" borderId="15" xfId="60" applyNumberFormat="1" applyFont="1" applyFill="1" applyBorder="1" applyAlignment="1">
      <alignment horizontal="center" wrapText="1"/>
    </xf>
    <xf numFmtId="172" fontId="69" fillId="0" borderId="11" xfId="0" applyNumberFormat="1" applyFont="1" applyFill="1" applyBorder="1" applyAlignment="1">
      <alignment horizontal="center" wrapText="1"/>
    </xf>
    <xf numFmtId="10" fontId="73" fillId="0" borderId="0" xfId="0" applyNumberFormat="1" applyFont="1" applyAlignment="1">
      <alignment horizontal="left" indent="1"/>
    </xf>
    <xf numFmtId="10" fontId="73" fillId="0" borderId="0" xfId="0" applyNumberFormat="1" applyFont="1" applyAlignment="1">
      <alignment/>
    </xf>
    <xf numFmtId="10" fontId="69" fillId="0" borderId="0" xfId="0" applyNumberFormat="1" applyFont="1" applyAlignment="1">
      <alignment horizontal="left" indent="1"/>
    </xf>
    <xf numFmtId="10" fontId="69" fillId="0" borderId="0" xfId="0" applyNumberFormat="1" applyFont="1" applyFill="1" applyAlignment="1">
      <alignment horizontal="left" indent="1"/>
    </xf>
    <xf numFmtId="172" fontId="69" fillId="33" borderId="11" xfId="0" applyNumberFormat="1" applyFont="1" applyFill="1" applyBorder="1" applyAlignment="1">
      <alignment horizontal="center" wrapText="1"/>
    </xf>
    <xf numFmtId="172" fontId="69" fillId="33" borderId="10" xfId="0" applyNumberFormat="1" applyFont="1" applyFill="1" applyBorder="1" applyAlignment="1">
      <alignment horizontal="center" wrapText="1"/>
    </xf>
    <xf numFmtId="172" fontId="69" fillId="33" borderId="11" xfId="48" applyNumberFormat="1" applyFont="1" applyFill="1" applyBorder="1" applyAlignment="1">
      <alignment horizontal="center" wrapText="1"/>
    </xf>
    <xf numFmtId="172" fontId="73" fillId="0" borderId="14" xfId="0" applyNumberFormat="1" applyFont="1" applyFill="1" applyBorder="1" applyAlignment="1">
      <alignment horizontal="left" wrapText="1"/>
    </xf>
    <xf numFmtId="172" fontId="73" fillId="0" borderId="0" xfId="0" applyNumberFormat="1" applyFont="1" applyAlignment="1">
      <alignment/>
    </xf>
    <xf numFmtId="172" fontId="69" fillId="33" borderId="11" xfId="48" applyNumberFormat="1" applyFont="1" applyFill="1" applyBorder="1" applyAlignment="1">
      <alignment horizontal="right" wrapText="1"/>
    </xf>
    <xf numFmtId="172" fontId="69" fillId="0" borderId="14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0" fontId="75" fillId="38" borderId="19" xfId="0" applyFont="1" applyFill="1" applyBorder="1" applyAlignment="1">
      <alignment horizontal="center" wrapText="1"/>
    </xf>
    <xf numFmtId="172" fontId="75" fillId="38" borderId="19" xfId="48" applyNumberFormat="1" applyFont="1" applyFill="1" applyBorder="1" applyAlignment="1">
      <alignment horizontal="center" wrapText="1"/>
    </xf>
    <xf numFmtId="172" fontId="75" fillId="38" borderId="20" xfId="48" applyNumberFormat="1" applyFont="1" applyFill="1" applyBorder="1" applyAlignment="1">
      <alignment horizontal="center" wrapText="1"/>
    </xf>
    <xf numFmtId="172" fontId="69" fillId="0" borderId="10" xfId="48" applyNumberFormat="1" applyFont="1" applyFill="1" applyBorder="1" applyAlignment="1">
      <alignment horizontal="right" wrapText="1"/>
    </xf>
    <xf numFmtId="0" fontId="76" fillId="0" borderId="0" xfId="0" applyFont="1" applyAlignment="1">
      <alignment/>
    </xf>
    <xf numFmtId="0" fontId="77" fillId="38" borderId="19" xfId="0" applyFont="1" applyFill="1" applyBorder="1" applyAlignment="1">
      <alignment horizontal="center" wrapText="1"/>
    </xf>
    <xf numFmtId="0" fontId="78" fillId="38" borderId="19" xfId="0" applyFont="1" applyFill="1" applyBorder="1" applyAlignment="1">
      <alignment horizontal="center" wrapText="1"/>
    </xf>
    <xf numFmtId="172" fontId="78" fillId="38" borderId="19" xfId="48" applyNumberFormat="1" applyFont="1" applyFill="1" applyBorder="1" applyAlignment="1">
      <alignment horizontal="center" wrapText="1"/>
    </xf>
    <xf numFmtId="174" fontId="69" fillId="0" borderId="0" xfId="48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69" fillId="0" borderId="0" xfId="0" applyFont="1" applyAlignment="1">
      <alignment horizontal="right"/>
    </xf>
    <xf numFmtId="174" fontId="73" fillId="0" borderId="0" xfId="48" applyNumberFormat="1" applyFont="1" applyFill="1" applyAlignment="1">
      <alignment/>
    </xf>
    <xf numFmtId="172" fontId="76" fillId="0" borderId="0" xfId="48" applyNumberFormat="1" applyFont="1" applyAlignment="1">
      <alignment/>
    </xf>
    <xf numFmtId="0" fontId="75" fillId="38" borderId="21" xfId="0" applyFont="1" applyFill="1" applyBorder="1" applyAlignment="1">
      <alignment horizontal="center" vertical="center" wrapText="1"/>
    </xf>
    <xf numFmtId="0" fontId="75" fillId="38" borderId="21" xfId="0" applyFont="1" applyFill="1" applyBorder="1" applyAlignment="1">
      <alignment wrapText="1"/>
    </xf>
    <xf numFmtId="0" fontId="75" fillId="38" borderId="20" xfId="0" applyFont="1" applyFill="1" applyBorder="1" applyAlignment="1">
      <alignment horizontal="center" wrapText="1"/>
    </xf>
    <xf numFmtId="0" fontId="75" fillId="38" borderId="22" xfId="0" applyFont="1" applyFill="1" applyBorder="1" applyAlignment="1">
      <alignment horizontal="center" wrapText="1"/>
    </xf>
    <xf numFmtId="0" fontId="75" fillId="38" borderId="11" xfId="0" applyFont="1" applyFill="1" applyBorder="1" applyAlignment="1">
      <alignment horizontal="center" wrapText="1"/>
    </xf>
    <xf numFmtId="0" fontId="79" fillId="0" borderId="0" xfId="0" applyFont="1" applyAlignment="1">
      <alignment/>
    </xf>
    <xf numFmtId="172" fontId="79" fillId="0" borderId="0" xfId="48" applyNumberFormat="1" applyFont="1" applyAlignment="1">
      <alignment/>
    </xf>
    <xf numFmtId="172" fontId="68" fillId="0" borderId="0" xfId="48" applyNumberFormat="1" applyFont="1" applyAlignment="1">
      <alignment/>
    </xf>
    <xf numFmtId="9" fontId="7" fillId="6" borderId="12" xfId="0" applyNumberFormat="1" applyFont="1" applyFill="1" applyBorder="1" applyAlignment="1">
      <alignment horizontal="center" vertical="center" wrapText="1"/>
    </xf>
    <xf numFmtId="0" fontId="80" fillId="26" borderId="0" xfId="58" applyFont="1" applyFill="1">
      <alignment/>
      <protection/>
    </xf>
    <xf numFmtId="0" fontId="51" fillId="26" borderId="0" xfId="0" applyFont="1" applyFill="1" applyBorder="1" applyAlignment="1">
      <alignment/>
    </xf>
    <xf numFmtId="0" fontId="51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1" fillId="26" borderId="0" xfId="0" applyFont="1" applyFill="1" applyBorder="1" applyAlignment="1">
      <alignment/>
    </xf>
    <xf numFmtId="0" fontId="81" fillId="26" borderId="23" xfId="0" applyFont="1" applyFill="1" applyBorder="1" applyAlignment="1">
      <alignment/>
    </xf>
    <xf numFmtId="0" fontId="82" fillId="26" borderId="24" xfId="0" applyFont="1" applyFill="1" applyBorder="1" applyAlignment="1">
      <alignment/>
    </xf>
    <xf numFmtId="0" fontId="82" fillId="26" borderId="0" xfId="0" applyFont="1" applyFill="1" applyBorder="1" applyAlignment="1">
      <alignment/>
    </xf>
    <xf numFmtId="0" fontId="82" fillId="26" borderId="23" xfId="0" applyFont="1" applyFill="1" applyBorder="1" applyAlignment="1">
      <alignment/>
    </xf>
    <xf numFmtId="0" fontId="83" fillId="26" borderId="25" xfId="0" applyFont="1" applyFill="1" applyBorder="1" applyAlignment="1" applyProtection="1">
      <alignment horizontal="center" vertical="center"/>
      <protection/>
    </xf>
    <xf numFmtId="0" fontId="80" fillId="26" borderId="13" xfId="57" applyFont="1" applyFill="1" applyBorder="1" applyAlignment="1" applyProtection="1">
      <alignment vertical="center"/>
      <protection/>
    </xf>
    <xf numFmtId="10" fontId="84" fillId="0" borderId="12" xfId="0" applyNumberFormat="1" applyFont="1" applyFill="1" applyBorder="1" applyAlignment="1">
      <alignment horizontal="center"/>
    </xf>
    <xf numFmtId="0" fontId="80" fillId="26" borderId="12" xfId="57" applyFont="1" applyFill="1" applyBorder="1" applyAlignment="1" applyProtection="1">
      <alignment vertical="center"/>
      <protection/>
    </xf>
    <xf numFmtId="10" fontId="85" fillId="0" borderId="12" xfId="0" applyNumberFormat="1" applyFont="1" applyFill="1" applyBorder="1" applyAlignment="1">
      <alignment horizontal="center"/>
    </xf>
    <xf numFmtId="174" fontId="69" fillId="0" borderId="0" xfId="48" applyNumberFormat="1" applyFont="1" applyFill="1" applyAlignment="1">
      <alignment/>
    </xf>
    <xf numFmtId="10" fontId="84" fillId="0" borderId="26" xfId="0" applyNumberFormat="1" applyFont="1" applyFill="1" applyBorder="1" applyAlignment="1">
      <alignment horizontal="center"/>
    </xf>
    <xf numFmtId="0" fontId="86" fillId="39" borderId="27" xfId="0" applyFont="1" applyFill="1" applyBorder="1" applyAlignment="1">
      <alignment horizontal="center" vertical="center" wrapText="1"/>
    </xf>
    <xf numFmtId="0" fontId="86" fillId="39" borderId="24" xfId="0" applyFont="1" applyFill="1" applyBorder="1" applyAlignment="1">
      <alignment horizontal="center" vertical="center" wrapText="1"/>
    </xf>
    <xf numFmtId="0" fontId="86" fillId="39" borderId="28" xfId="0" applyFont="1" applyFill="1" applyBorder="1" applyAlignment="1">
      <alignment horizontal="center" vertical="center" wrapText="1"/>
    </xf>
    <xf numFmtId="0" fontId="80" fillId="26" borderId="29" xfId="0" applyFont="1" applyFill="1" applyBorder="1" applyAlignment="1">
      <alignment horizontal="center" vertical="center" wrapText="1"/>
    </xf>
    <xf numFmtId="0" fontId="80" fillId="26" borderId="30" xfId="0" applyFont="1" applyFill="1" applyBorder="1" applyAlignment="1">
      <alignment horizontal="center" vertical="center" wrapText="1"/>
    </xf>
    <xf numFmtId="0" fontId="80" fillId="26" borderId="27" xfId="0" applyFont="1" applyFill="1" applyBorder="1" applyAlignment="1">
      <alignment horizontal="center" vertical="center" wrapText="1"/>
    </xf>
    <xf numFmtId="0" fontId="80" fillId="26" borderId="28" xfId="0" applyFont="1" applyFill="1" applyBorder="1" applyAlignment="1">
      <alignment horizontal="center" vertical="center" wrapText="1"/>
    </xf>
    <xf numFmtId="0" fontId="86" fillId="26" borderId="27" xfId="0" applyFont="1" applyFill="1" applyBorder="1" applyAlignment="1">
      <alignment horizontal="center" vertical="center" wrapText="1"/>
    </xf>
    <xf numFmtId="0" fontId="86" fillId="26" borderId="24" xfId="0" applyFont="1" applyFill="1" applyBorder="1" applyAlignment="1">
      <alignment horizontal="center" vertical="center" wrapText="1"/>
    </xf>
    <xf numFmtId="0" fontId="86" fillId="26" borderId="28" xfId="0" applyFont="1" applyFill="1" applyBorder="1" applyAlignment="1">
      <alignment horizontal="center" vertical="center" wrapText="1"/>
    </xf>
    <xf numFmtId="0" fontId="87" fillId="26" borderId="29" xfId="0" applyFont="1" applyFill="1" applyBorder="1" applyAlignment="1" applyProtection="1">
      <alignment horizontal="center" vertical="center"/>
      <protection/>
    </xf>
    <xf numFmtId="0" fontId="87" fillId="26" borderId="31" xfId="0" applyFont="1" applyFill="1" applyBorder="1" applyAlignment="1" applyProtection="1">
      <alignment horizontal="center" vertical="center"/>
      <protection/>
    </xf>
    <xf numFmtId="0" fontId="87" fillId="26" borderId="32" xfId="0" applyFont="1" applyFill="1" applyBorder="1" applyAlignment="1" applyProtection="1">
      <alignment horizontal="center" vertical="center"/>
      <protection/>
    </xf>
    <xf numFmtId="0" fontId="82" fillId="26" borderId="27" xfId="0" applyFont="1" applyFill="1" applyBorder="1" applyAlignment="1">
      <alignment horizontal="center"/>
    </xf>
    <xf numFmtId="0" fontId="82" fillId="26" borderId="33" xfId="0" applyFont="1" applyFill="1" applyBorder="1" applyAlignment="1">
      <alignment horizontal="center"/>
    </xf>
    <xf numFmtId="0" fontId="82" fillId="26" borderId="34" xfId="0" applyFont="1" applyFill="1" applyBorder="1" applyAlignment="1">
      <alignment horizontal="center"/>
    </xf>
    <xf numFmtId="0" fontId="82" fillId="26" borderId="24" xfId="0" applyFont="1" applyFill="1" applyBorder="1" applyAlignment="1">
      <alignment horizontal="center"/>
    </xf>
    <xf numFmtId="0" fontId="82" fillId="26" borderId="0" xfId="0" applyFont="1" applyFill="1" applyBorder="1" applyAlignment="1">
      <alignment horizontal="center"/>
    </xf>
    <xf numFmtId="0" fontId="82" fillId="26" borderId="23" xfId="0" applyFont="1" applyFill="1" applyBorder="1" applyAlignment="1">
      <alignment horizontal="center"/>
    </xf>
    <xf numFmtId="0" fontId="83" fillId="26" borderId="35" xfId="0" applyFont="1" applyFill="1" applyBorder="1" applyAlignment="1" applyProtection="1">
      <alignment horizontal="center" vertical="center"/>
      <protection/>
    </xf>
    <xf numFmtId="0" fontId="83" fillId="26" borderId="36" xfId="0" applyFont="1" applyFill="1" applyBorder="1" applyAlignment="1" applyProtection="1">
      <alignment horizontal="center" vertical="center"/>
      <protection/>
    </xf>
    <xf numFmtId="0" fontId="83" fillId="26" borderId="37" xfId="0" applyFont="1" applyFill="1" applyBorder="1" applyAlignment="1" applyProtection="1">
      <alignment horizontal="center" vertical="center"/>
      <protection/>
    </xf>
    <xf numFmtId="0" fontId="75" fillId="38" borderId="38" xfId="0" applyFont="1" applyFill="1" applyBorder="1" applyAlignment="1">
      <alignment horizontal="center" vertical="center" wrapText="1"/>
    </xf>
    <xf numFmtId="0" fontId="75" fillId="38" borderId="39" xfId="0" applyFont="1" applyFill="1" applyBorder="1" applyAlignment="1">
      <alignment horizontal="center" vertical="center" wrapText="1"/>
    </xf>
    <xf numFmtId="0" fontId="75" fillId="38" borderId="40" xfId="0" applyFont="1" applyFill="1" applyBorder="1" applyAlignment="1">
      <alignment horizontal="center" vertical="center" wrapText="1"/>
    </xf>
    <xf numFmtId="0" fontId="75" fillId="38" borderId="41" xfId="0" applyFont="1" applyFill="1" applyBorder="1" applyAlignment="1">
      <alignment horizontal="center" vertical="center" wrapText="1"/>
    </xf>
    <xf numFmtId="0" fontId="75" fillId="38" borderId="15" xfId="0" applyFont="1" applyFill="1" applyBorder="1" applyAlignment="1">
      <alignment horizontal="center" vertical="center" wrapText="1"/>
    </xf>
    <xf numFmtId="0" fontId="75" fillId="38" borderId="42" xfId="0" applyFont="1" applyFill="1" applyBorder="1" applyAlignment="1">
      <alignment horizontal="center" vertical="center" wrapText="1"/>
    </xf>
    <xf numFmtId="0" fontId="75" fillId="38" borderId="43" xfId="0" applyFont="1" applyFill="1" applyBorder="1" applyAlignment="1">
      <alignment horizontal="center" vertical="center" wrapText="1"/>
    </xf>
    <xf numFmtId="0" fontId="75" fillId="38" borderId="44" xfId="0" applyFont="1" applyFill="1" applyBorder="1" applyAlignment="1">
      <alignment horizontal="center" vertical="center" wrapText="1"/>
    </xf>
    <xf numFmtId="0" fontId="75" fillId="38" borderId="19" xfId="0" applyFont="1" applyFill="1" applyBorder="1" applyAlignment="1">
      <alignment horizontal="center" vertical="center" wrapText="1"/>
    </xf>
    <xf numFmtId="0" fontId="75" fillId="38" borderId="45" xfId="0" applyFont="1" applyFill="1" applyBorder="1" applyAlignment="1">
      <alignment horizontal="center" vertical="center" wrapText="1"/>
    </xf>
    <xf numFmtId="0" fontId="75" fillId="38" borderId="46" xfId="0" applyFont="1" applyFill="1" applyBorder="1" applyAlignment="1">
      <alignment horizontal="center" vertical="center" wrapText="1"/>
    </xf>
    <xf numFmtId="0" fontId="88" fillId="38" borderId="17" xfId="0" applyFont="1" applyFill="1" applyBorder="1" applyAlignment="1">
      <alignment horizontal="center" vertical="center" wrapText="1"/>
    </xf>
    <xf numFmtId="0" fontId="88" fillId="38" borderId="0" xfId="0" applyFont="1" applyFill="1" applyBorder="1" applyAlignment="1">
      <alignment horizontal="center" vertical="center" wrapText="1"/>
    </xf>
    <xf numFmtId="0" fontId="88" fillId="38" borderId="15" xfId="0" applyFont="1" applyFill="1" applyBorder="1" applyAlignment="1">
      <alignment horizontal="center" vertical="center" wrapText="1"/>
    </xf>
    <xf numFmtId="0" fontId="88" fillId="38" borderId="45" xfId="0" applyFont="1" applyFill="1" applyBorder="1" applyAlignment="1">
      <alignment horizontal="center" vertical="center" wrapText="1"/>
    </xf>
    <xf numFmtId="0" fontId="88" fillId="38" borderId="47" xfId="0" applyFont="1" applyFill="1" applyBorder="1" applyAlignment="1">
      <alignment horizontal="center" vertical="center" wrapText="1"/>
    </xf>
    <xf numFmtId="0" fontId="88" fillId="38" borderId="46" xfId="0" applyFont="1" applyFill="1" applyBorder="1" applyAlignment="1">
      <alignment horizontal="center" vertical="center" wrapText="1"/>
    </xf>
    <xf numFmtId="0" fontId="88" fillId="38" borderId="48" xfId="0" applyFont="1" applyFill="1" applyBorder="1" applyAlignment="1">
      <alignment horizontal="center" vertical="center" wrapText="1"/>
    </xf>
    <xf numFmtId="0" fontId="88" fillId="38" borderId="41" xfId="0" applyFont="1" applyFill="1" applyBorder="1" applyAlignment="1">
      <alignment horizontal="center" vertical="center" wrapText="1"/>
    </xf>
    <xf numFmtId="0" fontId="88" fillId="38" borderId="42" xfId="0" applyFont="1" applyFill="1" applyBorder="1" applyAlignment="1">
      <alignment horizontal="center" vertical="center" wrapText="1"/>
    </xf>
    <xf numFmtId="0" fontId="89" fillId="38" borderId="0" xfId="0" applyFont="1" applyFill="1" applyBorder="1" applyAlignment="1">
      <alignment horizontal="center" vertical="center" wrapText="1"/>
    </xf>
    <xf numFmtId="0" fontId="75" fillId="38" borderId="49" xfId="0" applyFont="1" applyFill="1" applyBorder="1" applyAlignment="1">
      <alignment horizontal="center" vertical="center" wrapText="1"/>
    </xf>
    <xf numFmtId="0" fontId="75" fillId="38" borderId="50" xfId="0" applyFont="1" applyFill="1" applyBorder="1" applyAlignment="1">
      <alignment horizontal="center" vertical="center" wrapText="1"/>
    </xf>
    <xf numFmtId="0" fontId="75" fillId="38" borderId="51" xfId="0" applyFont="1" applyFill="1" applyBorder="1" applyAlignment="1">
      <alignment horizontal="center" vertical="center" wrapText="1"/>
    </xf>
    <xf numFmtId="0" fontId="89" fillId="38" borderId="46" xfId="0" applyFont="1" applyFill="1" applyBorder="1" applyAlignment="1">
      <alignment horizontal="center" vertical="center" wrapText="1"/>
    </xf>
    <xf numFmtId="0" fontId="75" fillId="38" borderId="52" xfId="0" applyFont="1" applyFill="1" applyBorder="1" applyAlignment="1">
      <alignment horizontal="center" vertical="center" wrapText="1"/>
    </xf>
    <xf numFmtId="0" fontId="75" fillId="38" borderId="53" xfId="0" applyFont="1" applyFill="1" applyBorder="1" applyAlignment="1">
      <alignment horizontal="center" vertical="center" wrapText="1"/>
    </xf>
    <xf numFmtId="0" fontId="75" fillId="38" borderId="54" xfId="0" applyFont="1" applyFill="1" applyBorder="1" applyAlignment="1">
      <alignment horizontal="center" vertical="center" wrapText="1"/>
    </xf>
    <xf numFmtId="0" fontId="75" fillId="38" borderId="55" xfId="0" applyFont="1" applyFill="1" applyBorder="1" applyAlignment="1">
      <alignment horizontal="center" vertical="center" wrapText="1"/>
    </xf>
    <xf numFmtId="0" fontId="75" fillId="38" borderId="56" xfId="0" applyFont="1" applyFill="1" applyBorder="1" applyAlignment="1">
      <alignment horizontal="center" vertical="center" wrapText="1"/>
    </xf>
    <xf numFmtId="0" fontId="75" fillId="38" borderId="57" xfId="0" applyFont="1" applyFill="1" applyBorder="1" applyAlignment="1">
      <alignment horizontal="center" vertical="center" wrapText="1"/>
    </xf>
    <xf numFmtId="172" fontId="69" fillId="33" borderId="11" xfId="48" applyNumberFormat="1" applyFont="1" applyFill="1" applyBorder="1" applyAlignment="1">
      <alignment horizontal="center" wrapText="1"/>
    </xf>
    <xf numFmtId="172" fontId="69" fillId="33" borderId="14" xfId="48" applyNumberFormat="1" applyFont="1" applyFill="1" applyBorder="1" applyAlignment="1">
      <alignment horizontal="center" wrapText="1"/>
    </xf>
    <xf numFmtId="172" fontId="73" fillId="0" borderId="58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5" fillId="38" borderId="17" xfId="0" applyFont="1" applyFill="1" applyBorder="1" applyAlignment="1">
      <alignment horizontal="center" vertical="center" wrapText="1"/>
    </xf>
    <xf numFmtId="0" fontId="75" fillId="38" borderId="0" xfId="0" applyFont="1" applyFill="1" applyBorder="1" applyAlignment="1">
      <alignment horizontal="center" vertical="center" wrapText="1"/>
    </xf>
    <xf numFmtId="0" fontId="89" fillId="38" borderId="41" xfId="0" applyFont="1" applyFill="1" applyBorder="1" applyAlignment="1">
      <alignment horizontal="center" vertical="center" wrapText="1"/>
    </xf>
    <xf numFmtId="0" fontId="89" fillId="38" borderId="15" xfId="0" applyFont="1" applyFill="1" applyBorder="1" applyAlignment="1">
      <alignment horizontal="center" vertical="center" wrapText="1"/>
    </xf>
    <xf numFmtId="172" fontId="69" fillId="0" borderId="59" xfId="0" applyNumberFormat="1" applyFont="1" applyBorder="1" applyAlignment="1">
      <alignment horizontal="center"/>
    </xf>
    <xf numFmtId="0" fontId="69" fillId="0" borderId="59" xfId="0" applyFont="1" applyBorder="1" applyAlignment="1">
      <alignment horizontal="center"/>
    </xf>
    <xf numFmtId="172" fontId="88" fillId="38" borderId="45" xfId="48" applyNumberFormat="1" applyFont="1" applyFill="1" applyBorder="1" applyAlignment="1">
      <alignment horizontal="center" vertical="center" wrapText="1"/>
    </xf>
    <xf numFmtId="172" fontId="88" fillId="38" borderId="17" xfId="48" applyNumberFormat="1" applyFont="1" applyFill="1" applyBorder="1" applyAlignment="1">
      <alignment horizontal="center" vertical="center" wrapText="1"/>
    </xf>
    <xf numFmtId="172" fontId="88" fillId="38" borderId="46" xfId="48" applyNumberFormat="1" applyFont="1" applyFill="1" applyBorder="1" applyAlignment="1">
      <alignment horizontal="center" vertical="center" wrapText="1"/>
    </xf>
    <xf numFmtId="172" fontId="88" fillId="38" borderId="0" xfId="48" applyNumberFormat="1" applyFont="1" applyFill="1" applyBorder="1" applyAlignment="1">
      <alignment horizontal="center" vertical="center" wrapText="1"/>
    </xf>
    <xf numFmtId="172" fontId="88" fillId="38" borderId="41" xfId="48" applyNumberFormat="1" applyFont="1" applyFill="1" applyBorder="1" applyAlignment="1">
      <alignment horizontal="center" vertical="center" wrapText="1"/>
    </xf>
    <xf numFmtId="172" fontId="88" fillId="38" borderId="15" xfId="48" applyNumberFormat="1" applyFont="1" applyFill="1" applyBorder="1" applyAlignment="1">
      <alignment horizontal="center" vertical="center" wrapText="1"/>
    </xf>
    <xf numFmtId="172" fontId="88" fillId="38" borderId="47" xfId="48" applyNumberFormat="1" applyFont="1" applyFill="1" applyBorder="1" applyAlignment="1">
      <alignment horizontal="center" vertical="center" wrapText="1"/>
    </xf>
    <xf numFmtId="172" fontId="88" fillId="38" borderId="48" xfId="48" applyNumberFormat="1" applyFont="1" applyFill="1" applyBorder="1" applyAlignment="1">
      <alignment horizontal="center" vertical="center" wrapText="1"/>
    </xf>
    <xf numFmtId="172" fontId="88" fillId="38" borderId="42" xfId="48" applyNumberFormat="1" applyFont="1" applyFill="1" applyBorder="1" applyAlignment="1">
      <alignment horizontal="center" vertical="center" wrapText="1"/>
    </xf>
    <xf numFmtId="172" fontId="75" fillId="38" borderId="15" xfId="48" applyNumberFormat="1" applyFont="1" applyFill="1" applyBorder="1" applyAlignment="1">
      <alignment horizontal="center" vertical="center" wrapText="1"/>
    </xf>
    <xf numFmtId="172" fontId="75" fillId="38" borderId="41" xfId="48" applyNumberFormat="1" applyFont="1" applyFill="1" applyBorder="1" applyAlignment="1">
      <alignment horizontal="center" vertical="center" wrapText="1"/>
    </xf>
    <xf numFmtId="172" fontId="75" fillId="38" borderId="42" xfId="48" applyNumberFormat="1" applyFont="1" applyFill="1" applyBorder="1" applyAlignment="1">
      <alignment horizontal="center" vertical="center" wrapText="1"/>
    </xf>
    <xf numFmtId="172" fontId="88" fillId="38" borderId="60" xfId="48" applyNumberFormat="1" applyFont="1" applyFill="1" applyBorder="1" applyAlignment="1">
      <alignment horizontal="center" vertical="center" wrapText="1"/>
    </xf>
    <xf numFmtId="172" fontId="88" fillId="38" borderId="61" xfId="48" applyNumberFormat="1" applyFont="1" applyFill="1" applyBorder="1" applyAlignment="1">
      <alignment horizontal="center" vertical="center" wrapText="1"/>
    </xf>
    <xf numFmtId="172" fontId="88" fillId="38" borderId="62" xfId="48" applyNumberFormat="1" applyFont="1" applyFill="1" applyBorder="1" applyAlignment="1">
      <alignment horizontal="center" vertical="center" wrapText="1"/>
    </xf>
    <xf numFmtId="172" fontId="75" fillId="38" borderId="0" xfId="48" applyNumberFormat="1" applyFont="1" applyFill="1" applyBorder="1" applyAlignment="1">
      <alignment horizontal="center" vertical="center" wrapText="1"/>
    </xf>
    <xf numFmtId="172" fontId="75" fillId="38" borderId="62" xfId="48" applyNumberFormat="1" applyFont="1" applyFill="1" applyBorder="1" applyAlignment="1">
      <alignment horizontal="center" vertical="center" wrapText="1"/>
    </xf>
    <xf numFmtId="172" fontId="75" fillId="38" borderId="52" xfId="48" applyNumberFormat="1" applyFont="1" applyFill="1" applyBorder="1" applyAlignment="1">
      <alignment horizontal="center" vertical="center" wrapText="1"/>
    </xf>
    <xf numFmtId="172" fontId="75" fillId="38" borderId="53" xfId="48" applyNumberFormat="1" applyFont="1" applyFill="1" applyBorder="1" applyAlignment="1">
      <alignment horizontal="center" vertical="center" wrapText="1"/>
    </xf>
    <xf numFmtId="172" fontId="75" fillId="38" borderId="54" xfId="48" applyNumberFormat="1" applyFont="1" applyFill="1" applyBorder="1" applyAlignment="1">
      <alignment horizontal="center" vertical="center" wrapText="1"/>
    </xf>
    <xf numFmtId="172" fontId="75" fillId="38" borderId="39" xfId="48" applyNumberFormat="1" applyFont="1" applyFill="1" applyBorder="1" applyAlignment="1">
      <alignment horizontal="center" vertical="center" wrapText="1"/>
    </xf>
    <xf numFmtId="172" fontId="75" fillId="38" borderId="40" xfId="48" applyNumberFormat="1" applyFont="1" applyFill="1" applyBorder="1" applyAlignment="1">
      <alignment horizontal="center" vertical="center" wrapText="1"/>
    </xf>
    <xf numFmtId="172" fontId="75" fillId="38" borderId="56" xfId="48" applyNumberFormat="1" applyFont="1" applyFill="1" applyBorder="1" applyAlignment="1">
      <alignment horizontal="center" vertical="center" wrapText="1"/>
    </xf>
    <xf numFmtId="172" fontId="75" fillId="38" borderId="57" xfId="48" applyNumberFormat="1" applyFont="1" applyFill="1" applyBorder="1" applyAlignment="1">
      <alignment horizontal="center" vertical="center" wrapText="1"/>
    </xf>
    <xf numFmtId="172" fontId="89" fillId="38" borderId="52" xfId="48" applyNumberFormat="1" applyFont="1" applyFill="1" applyBorder="1" applyAlignment="1">
      <alignment horizontal="center" vertical="center" wrapText="1"/>
    </xf>
    <xf numFmtId="172" fontId="89" fillId="38" borderId="53" xfId="48" applyNumberFormat="1" applyFont="1" applyFill="1" applyBorder="1" applyAlignment="1">
      <alignment horizontal="center" vertical="center" wrapText="1"/>
    </xf>
    <xf numFmtId="172" fontId="89" fillId="38" borderId="54" xfId="48" applyNumberFormat="1" applyFont="1" applyFill="1" applyBorder="1" applyAlignment="1">
      <alignment horizontal="center" vertical="center" wrapText="1"/>
    </xf>
    <xf numFmtId="172" fontId="88" fillId="38" borderId="63" xfId="48" applyNumberFormat="1" applyFont="1" applyFill="1" applyBorder="1" applyAlignment="1">
      <alignment horizontal="center" vertical="center" wrapText="1"/>
    </xf>
    <xf numFmtId="172" fontId="88" fillId="38" borderId="64" xfId="48" applyNumberFormat="1" applyFont="1" applyFill="1" applyBorder="1" applyAlignment="1">
      <alignment horizontal="center" vertical="center" wrapText="1"/>
    </xf>
    <xf numFmtId="172" fontId="88" fillId="38" borderId="49" xfId="48" applyNumberFormat="1" applyFont="1" applyFill="1" applyBorder="1" applyAlignment="1">
      <alignment horizontal="center" vertical="center" wrapText="1"/>
    </xf>
    <xf numFmtId="172" fontId="88" fillId="38" borderId="50" xfId="48" applyNumberFormat="1" applyFont="1" applyFill="1" applyBorder="1" applyAlignment="1">
      <alignment horizontal="center" vertical="center" wrapText="1"/>
    </xf>
    <xf numFmtId="172" fontId="88" fillId="38" borderId="51" xfId="48" applyNumberFormat="1" applyFont="1" applyFill="1" applyBorder="1" applyAlignment="1">
      <alignment horizontal="center" vertical="center" wrapText="1"/>
    </xf>
    <xf numFmtId="172" fontId="75" fillId="38" borderId="65" xfId="48" applyNumberFormat="1" applyFont="1" applyFill="1" applyBorder="1" applyAlignment="1">
      <alignment horizontal="center" vertical="center" wrapText="1"/>
    </xf>
    <xf numFmtId="172" fontId="75" fillId="38" borderId="66" xfId="48" applyNumberFormat="1" applyFont="1" applyFill="1" applyBorder="1" applyAlignment="1">
      <alignment horizontal="center" vertical="center" wrapText="1"/>
    </xf>
    <xf numFmtId="172" fontId="75" fillId="38" borderId="67" xfId="48" applyNumberFormat="1" applyFont="1" applyFill="1" applyBorder="1" applyAlignment="1">
      <alignment horizontal="center" vertical="center" wrapText="1"/>
    </xf>
    <xf numFmtId="172" fontId="75" fillId="38" borderId="68" xfId="48" applyNumberFormat="1" applyFont="1" applyFill="1" applyBorder="1" applyAlignment="1">
      <alignment horizontal="center" vertical="center" wrapText="1"/>
    </xf>
    <xf numFmtId="172" fontId="89" fillId="38" borderId="60" xfId="48" applyNumberFormat="1" applyFont="1" applyFill="1" applyBorder="1" applyAlignment="1">
      <alignment horizontal="center" vertical="center" wrapText="1"/>
    </xf>
    <xf numFmtId="172" fontId="89" fillId="38" borderId="0" xfId="48" applyNumberFormat="1" applyFont="1" applyFill="1" applyBorder="1" applyAlignment="1">
      <alignment horizontal="center" vertical="center" wrapText="1"/>
    </xf>
    <xf numFmtId="172" fontId="6" fillId="0" borderId="59" xfId="48" applyNumberFormat="1" applyFont="1" applyBorder="1" applyAlignment="1">
      <alignment horizontal="center"/>
    </xf>
    <xf numFmtId="172" fontId="75" fillId="38" borderId="50" xfId="48" applyNumberFormat="1" applyFont="1" applyFill="1" applyBorder="1" applyAlignment="1">
      <alignment horizontal="center" vertical="center" wrapText="1"/>
    </xf>
    <xf numFmtId="0" fontId="78" fillId="38" borderId="43" xfId="0" applyFont="1" applyFill="1" applyBorder="1" applyAlignment="1">
      <alignment horizontal="center" vertical="center" wrapText="1"/>
    </xf>
    <xf numFmtId="0" fontId="78" fillId="38" borderId="44" xfId="0" applyFont="1" applyFill="1" applyBorder="1" applyAlignment="1">
      <alignment horizontal="center" vertical="center" wrapText="1"/>
    </xf>
    <xf numFmtId="0" fontId="78" fillId="38" borderId="19" xfId="0" applyFont="1" applyFill="1" applyBorder="1" applyAlignment="1">
      <alignment horizontal="center" vertical="center" wrapText="1"/>
    </xf>
    <xf numFmtId="0" fontId="78" fillId="38" borderId="38" xfId="0" applyFont="1" applyFill="1" applyBorder="1" applyAlignment="1">
      <alignment horizontal="center" vertical="center" wrapText="1"/>
    </xf>
    <xf numFmtId="0" fontId="78" fillId="38" borderId="46" xfId="0" applyFont="1" applyFill="1" applyBorder="1" applyAlignment="1">
      <alignment horizontal="center" vertical="center" wrapText="1"/>
    </xf>
    <xf numFmtId="0" fontId="78" fillId="38" borderId="40" xfId="0" applyFont="1" applyFill="1" applyBorder="1" applyAlignment="1">
      <alignment horizontal="center" vertical="center" wrapText="1"/>
    </xf>
    <xf numFmtId="0" fontId="78" fillId="38" borderId="39" xfId="0" applyFont="1" applyFill="1" applyBorder="1" applyAlignment="1">
      <alignment horizontal="center" vertical="center" wrapText="1"/>
    </xf>
    <xf numFmtId="0" fontId="78" fillId="38" borderId="55" xfId="0" applyFont="1" applyFill="1" applyBorder="1" applyAlignment="1">
      <alignment horizontal="center" vertical="center" wrapText="1"/>
    </xf>
    <xf numFmtId="0" fontId="78" fillId="38" borderId="56" xfId="0" applyFont="1" applyFill="1" applyBorder="1" applyAlignment="1">
      <alignment horizontal="center" vertical="center" wrapText="1"/>
    </xf>
    <xf numFmtId="0" fontId="78" fillId="38" borderId="57" xfId="0" applyFont="1" applyFill="1" applyBorder="1" applyAlignment="1">
      <alignment horizontal="center" vertical="center" wrapText="1"/>
    </xf>
    <xf numFmtId="0" fontId="90" fillId="38" borderId="41" xfId="0" applyFont="1" applyFill="1" applyBorder="1" applyAlignment="1">
      <alignment horizontal="center" vertical="center" wrapText="1"/>
    </xf>
    <xf numFmtId="0" fontId="90" fillId="38" borderId="15" xfId="0" applyFont="1" applyFill="1" applyBorder="1" applyAlignment="1">
      <alignment horizontal="center" vertical="center" wrapText="1"/>
    </xf>
    <xf numFmtId="0" fontId="91" fillId="38" borderId="45" xfId="0" applyFont="1" applyFill="1" applyBorder="1" applyAlignment="1">
      <alignment horizontal="center" vertical="center" wrapText="1"/>
    </xf>
    <xf numFmtId="0" fontId="91" fillId="38" borderId="17" xfId="0" applyFont="1" applyFill="1" applyBorder="1" applyAlignment="1">
      <alignment horizontal="center" vertical="center" wrapText="1"/>
    </xf>
    <xf numFmtId="0" fontId="91" fillId="38" borderId="46" xfId="0" applyFont="1" applyFill="1" applyBorder="1" applyAlignment="1">
      <alignment horizontal="center" vertical="center" wrapText="1"/>
    </xf>
    <xf numFmtId="0" fontId="91" fillId="38" borderId="0" xfId="0" applyFont="1" applyFill="1" applyBorder="1" applyAlignment="1">
      <alignment horizontal="center" vertical="center" wrapText="1"/>
    </xf>
    <xf numFmtId="0" fontId="91" fillId="38" borderId="41" xfId="0" applyFont="1" applyFill="1" applyBorder="1" applyAlignment="1">
      <alignment horizontal="center" vertical="center" wrapText="1"/>
    </xf>
    <xf numFmtId="0" fontId="91" fillId="38" borderId="15" xfId="0" applyFont="1" applyFill="1" applyBorder="1" applyAlignment="1">
      <alignment horizontal="center" vertical="center" wrapText="1"/>
    </xf>
    <xf numFmtId="0" fontId="78" fillId="38" borderId="15" xfId="0" applyFont="1" applyFill="1" applyBorder="1" applyAlignment="1">
      <alignment horizontal="center" vertical="center" wrapText="1"/>
    </xf>
    <xf numFmtId="0" fontId="78" fillId="38" borderId="42" xfId="0" applyFont="1" applyFill="1" applyBorder="1" applyAlignment="1">
      <alignment horizontal="center" vertical="center" wrapText="1"/>
    </xf>
    <xf numFmtId="0" fontId="78" fillId="38" borderId="17" xfId="0" applyFont="1" applyFill="1" applyBorder="1" applyAlignment="1">
      <alignment horizontal="center" vertical="center" wrapText="1"/>
    </xf>
    <xf numFmtId="0" fontId="78" fillId="38" borderId="0" xfId="0" applyFont="1" applyFill="1" applyBorder="1" applyAlignment="1">
      <alignment horizontal="center" vertical="center" wrapText="1"/>
    </xf>
    <xf numFmtId="172" fontId="69" fillId="0" borderId="58" xfId="48" applyNumberFormat="1" applyFont="1" applyBorder="1" applyAlignment="1">
      <alignment horizontal="center"/>
    </xf>
    <xf numFmtId="172" fontId="69" fillId="0" borderId="0" xfId="48" applyNumberFormat="1" applyFont="1" applyAlignment="1">
      <alignment horizontal="center"/>
    </xf>
    <xf numFmtId="0" fontId="3" fillId="35" borderId="0" xfId="0" applyFont="1" applyFill="1" applyBorder="1" applyAlignment="1" applyProtection="1">
      <alignment horizontal="center"/>
      <protection/>
    </xf>
    <xf numFmtId="172" fontId="91" fillId="38" borderId="69" xfId="48" applyNumberFormat="1" applyFont="1" applyFill="1" applyBorder="1" applyAlignment="1">
      <alignment horizontal="center" vertical="center" wrapText="1"/>
    </xf>
    <xf numFmtId="172" fontId="91" fillId="38" borderId="17" xfId="48" applyNumberFormat="1" applyFont="1" applyFill="1" applyBorder="1" applyAlignment="1">
      <alignment horizontal="center" vertical="center" wrapText="1"/>
    </xf>
    <xf numFmtId="172" fontId="91" fillId="38" borderId="70" xfId="48" applyNumberFormat="1" applyFont="1" applyFill="1" applyBorder="1" applyAlignment="1">
      <alignment horizontal="center" vertical="center" wrapText="1"/>
    </xf>
    <xf numFmtId="172" fontId="91" fillId="38" borderId="60" xfId="48" applyNumberFormat="1" applyFont="1" applyFill="1" applyBorder="1" applyAlignment="1">
      <alignment horizontal="center" vertical="center" wrapText="1"/>
    </xf>
    <xf numFmtId="172" fontId="91" fillId="38" borderId="0" xfId="48" applyNumberFormat="1" applyFont="1" applyFill="1" applyBorder="1" applyAlignment="1">
      <alignment horizontal="center" vertical="center" wrapText="1"/>
    </xf>
    <xf numFmtId="172" fontId="91" fillId="38" borderId="50" xfId="48" applyNumberFormat="1" applyFont="1" applyFill="1" applyBorder="1" applyAlignment="1">
      <alignment horizontal="center" vertical="center" wrapText="1"/>
    </xf>
    <xf numFmtId="172" fontId="91" fillId="38" borderId="71" xfId="48" applyNumberFormat="1" applyFont="1" applyFill="1" applyBorder="1" applyAlignment="1">
      <alignment horizontal="center" vertical="center" wrapText="1"/>
    </xf>
    <xf numFmtId="172" fontId="91" fillId="38" borderId="15" xfId="48" applyNumberFormat="1" applyFont="1" applyFill="1" applyBorder="1" applyAlignment="1">
      <alignment horizontal="center" vertical="center" wrapText="1"/>
    </xf>
    <xf numFmtId="172" fontId="91" fillId="38" borderId="68" xfId="48" applyNumberFormat="1" applyFont="1" applyFill="1" applyBorder="1" applyAlignment="1">
      <alignment horizontal="center" vertical="center" wrapText="1"/>
    </xf>
    <xf numFmtId="172" fontId="91" fillId="38" borderId="63" xfId="48" applyNumberFormat="1" applyFont="1" applyFill="1" applyBorder="1" applyAlignment="1">
      <alignment horizontal="center" vertical="center" wrapText="1"/>
    </xf>
    <xf numFmtId="172" fontId="91" fillId="38" borderId="64" xfId="48" applyNumberFormat="1" applyFont="1" applyFill="1" applyBorder="1" applyAlignment="1">
      <alignment horizontal="center" vertical="center" wrapText="1"/>
    </xf>
    <xf numFmtId="172" fontId="91" fillId="38" borderId="61" xfId="48" applyNumberFormat="1" applyFont="1" applyFill="1" applyBorder="1" applyAlignment="1">
      <alignment horizontal="center" vertical="center" wrapText="1"/>
    </xf>
    <xf numFmtId="172" fontId="91" fillId="38" borderId="62" xfId="48" applyNumberFormat="1" applyFont="1" applyFill="1" applyBorder="1" applyAlignment="1">
      <alignment horizontal="center" vertical="center" wrapText="1"/>
    </xf>
    <xf numFmtId="172" fontId="78" fillId="38" borderId="72" xfId="48" applyNumberFormat="1" applyFont="1" applyFill="1" applyBorder="1" applyAlignment="1">
      <alignment horizontal="center" vertical="center" wrapText="1"/>
    </xf>
    <xf numFmtId="172" fontId="78" fillId="38" borderId="16" xfId="48" applyNumberFormat="1" applyFont="1" applyFill="1" applyBorder="1" applyAlignment="1">
      <alignment horizontal="center" vertical="center" wrapText="1"/>
    </xf>
    <xf numFmtId="172" fontId="78" fillId="38" borderId="73" xfId="48" applyNumberFormat="1" applyFont="1" applyFill="1" applyBorder="1" applyAlignment="1">
      <alignment horizontal="center" vertical="center" wrapText="1"/>
    </xf>
    <xf numFmtId="172" fontId="78" fillId="38" borderId="52" xfId="48" applyNumberFormat="1" applyFont="1" applyFill="1" applyBorder="1" applyAlignment="1">
      <alignment horizontal="center" vertical="center" wrapText="1"/>
    </xf>
    <xf numFmtId="172" fontId="78" fillId="38" borderId="53" xfId="48" applyNumberFormat="1" applyFont="1" applyFill="1" applyBorder="1" applyAlignment="1">
      <alignment horizontal="center" vertical="center" wrapText="1"/>
    </xf>
    <xf numFmtId="172" fontId="92" fillId="38" borderId="60" xfId="48" applyNumberFormat="1" applyFont="1" applyFill="1" applyBorder="1" applyAlignment="1">
      <alignment horizontal="center" vertical="center" wrapText="1"/>
    </xf>
    <xf numFmtId="172" fontId="92" fillId="38" borderId="0" xfId="48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3 2" xfId="51"/>
    <cellStyle name="Millares 6" xfId="52"/>
    <cellStyle name="Currency" xfId="53"/>
    <cellStyle name="Currency [0]" xfId="54"/>
    <cellStyle name="Neutral" xfId="55"/>
    <cellStyle name="Normal_Actividad general" xfId="56"/>
    <cellStyle name="Normal_Actividad general_Actividad general" xfId="57"/>
    <cellStyle name="Normal_POBL REG 2009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20"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theme="5" tint="-0.24993999302387238"/>
      </font>
      <fill>
        <patternFill>
          <bgColor theme="5" tint="0.5999600291252136"/>
        </patternFill>
      </fill>
    </dxf>
    <dxf>
      <font>
        <color indexed="18"/>
      </font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  <dxf>
      <font>
        <b val="0"/>
        <i val="0"/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7%20(22-08-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72</v>
          </cell>
          <cell r="I4">
            <v>201</v>
          </cell>
          <cell r="J4">
            <v>638</v>
          </cell>
          <cell r="K4">
            <v>948</v>
          </cell>
          <cell r="L4">
            <v>568</v>
          </cell>
          <cell r="M4">
            <v>269</v>
          </cell>
          <cell r="N4">
            <v>373</v>
          </cell>
          <cell r="O4">
            <v>3069</v>
          </cell>
        </row>
        <row r="5">
          <cell r="G5" t="str">
            <v>105300-CES. CARDENAL CARO</v>
          </cell>
          <cell r="H5">
            <v>2</v>
          </cell>
          <cell r="I5">
            <v>9</v>
          </cell>
          <cell r="J5">
            <v>18</v>
          </cell>
          <cell r="K5">
            <v>28</v>
          </cell>
          <cell r="L5">
            <v>32</v>
          </cell>
          <cell r="M5">
            <v>3</v>
          </cell>
          <cell r="N5">
            <v>5</v>
          </cell>
          <cell r="O5">
            <v>97</v>
          </cell>
        </row>
        <row r="6">
          <cell r="G6" t="str">
            <v>105301-CES. LAS COMPAÑIAS</v>
          </cell>
          <cell r="H6">
            <v>7</v>
          </cell>
          <cell r="I6">
            <v>17</v>
          </cell>
          <cell r="J6">
            <v>80</v>
          </cell>
          <cell r="K6">
            <v>137</v>
          </cell>
          <cell r="L6">
            <v>79</v>
          </cell>
          <cell r="M6">
            <v>16</v>
          </cell>
          <cell r="N6">
            <v>46</v>
          </cell>
          <cell r="O6">
            <v>382</v>
          </cell>
        </row>
        <row r="7">
          <cell r="G7" t="str">
            <v>105302-CES. PEDRO AGUIRRE C.</v>
          </cell>
          <cell r="H7">
            <v>11</v>
          </cell>
          <cell r="I7">
            <v>22</v>
          </cell>
          <cell r="J7">
            <v>71</v>
          </cell>
          <cell r="K7">
            <v>46</v>
          </cell>
          <cell r="L7">
            <v>40</v>
          </cell>
          <cell r="M7">
            <v>23</v>
          </cell>
          <cell r="N7">
            <v>56</v>
          </cell>
          <cell r="O7">
            <v>269</v>
          </cell>
        </row>
        <row r="8">
          <cell r="G8" t="str">
            <v>105313-CES. SCHAFFHAUSER</v>
          </cell>
          <cell r="H8">
            <v>5</v>
          </cell>
          <cell r="I8">
            <v>83</v>
          </cell>
          <cell r="J8">
            <v>277</v>
          </cell>
          <cell r="K8">
            <v>414</v>
          </cell>
          <cell r="L8">
            <v>198</v>
          </cell>
          <cell r="M8">
            <v>105</v>
          </cell>
          <cell r="N8">
            <v>123</v>
          </cell>
          <cell r="O8">
            <v>1205</v>
          </cell>
        </row>
        <row r="9">
          <cell r="G9" t="str">
            <v>105319-CES. CARDENAL R.S.H.</v>
          </cell>
          <cell r="H9">
            <v>19</v>
          </cell>
          <cell r="I9">
            <v>3</v>
          </cell>
          <cell r="J9">
            <v>69</v>
          </cell>
          <cell r="K9">
            <v>126</v>
          </cell>
          <cell r="L9">
            <v>21</v>
          </cell>
          <cell r="M9">
            <v>18</v>
          </cell>
          <cell r="N9">
            <v>8</v>
          </cell>
          <cell r="O9">
            <v>264</v>
          </cell>
        </row>
        <row r="10">
          <cell r="G10" t="str">
            <v>105325-CESFAM JUAN PABLO II</v>
          </cell>
          <cell r="H10">
            <v>7</v>
          </cell>
          <cell r="I10">
            <v>4</v>
          </cell>
          <cell r="J10">
            <v>37</v>
          </cell>
          <cell r="K10">
            <v>57</v>
          </cell>
          <cell r="L10">
            <v>156</v>
          </cell>
          <cell r="M10">
            <v>58</v>
          </cell>
          <cell r="N10">
            <v>111</v>
          </cell>
          <cell r="O10">
            <v>430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3</v>
          </cell>
          <cell r="K11">
            <v>44</v>
          </cell>
          <cell r="L11">
            <v>5</v>
          </cell>
          <cell r="M11">
            <v>3</v>
          </cell>
          <cell r="N11">
            <v>7</v>
          </cell>
          <cell r="O11">
            <v>62</v>
          </cell>
        </row>
        <row r="12">
          <cell r="G12" t="str">
            <v>105401-P.S.R. LAS ROJAS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0</v>
          </cell>
          <cell r="O12">
            <v>6</v>
          </cell>
        </row>
        <row r="13">
          <cell r="G13" t="str">
            <v>105402-P.S.R. EL ROMERO</v>
          </cell>
          <cell r="H13">
            <v>0</v>
          </cell>
          <cell r="I13">
            <v>2</v>
          </cell>
          <cell r="J13">
            <v>4</v>
          </cell>
          <cell r="K13">
            <v>2</v>
          </cell>
          <cell r="L13">
            <v>8</v>
          </cell>
          <cell r="M13">
            <v>13</v>
          </cell>
          <cell r="N13">
            <v>11</v>
          </cell>
          <cell r="O13">
            <v>40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1</v>
          </cell>
          <cell r="K14">
            <v>9</v>
          </cell>
          <cell r="L14">
            <v>1</v>
          </cell>
          <cell r="M14">
            <v>4</v>
          </cell>
          <cell r="N14">
            <v>0</v>
          </cell>
          <cell r="O14">
            <v>15</v>
          </cell>
        </row>
        <row r="15">
          <cell r="G15" t="str">
            <v>105700-CECOF VILLA EL INDIO</v>
          </cell>
          <cell r="H15">
            <v>3</v>
          </cell>
          <cell r="I15">
            <v>56</v>
          </cell>
          <cell r="J15">
            <v>17</v>
          </cell>
          <cell r="K15">
            <v>7</v>
          </cell>
          <cell r="L15">
            <v>6</v>
          </cell>
          <cell r="M15">
            <v>2</v>
          </cell>
          <cell r="N15">
            <v>2</v>
          </cell>
          <cell r="O15">
            <v>93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  <cell r="J16">
            <v>2</v>
          </cell>
          <cell r="K16">
            <v>8</v>
          </cell>
          <cell r="L16">
            <v>1</v>
          </cell>
          <cell r="M16">
            <v>4</v>
          </cell>
          <cell r="N16">
            <v>0</v>
          </cell>
          <cell r="O16">
            <v>19</v>
          </cell>
        </row>
        <row r="17">
          <cell r="G17" t="str">
            <v>105702-CECOF VILLA LAMBERT</v>
          </cell>
          <cell r="H17">
            <v>14</v>
          </cell>
          <cell r="I17">
            <v>3</v>
          </cell>
          <cell r="J17">
            <v>59</v>
          </cell>
          <cell r="K17">
            <v>70</v>
          </cell>
          <cell r="L17">
            <v>17</v>
          </cell>
          <cell r="M17">
            <v>20</v>
          </cell>
          <cell r="N17">
            <v>4</v>
          </cell>
          <cell r="O17">
            <v>187</v>
          </cell>
        </row>
        <row r="18">
          <cell r="G18" t="str">
            <v>04102-COQUIMBO</v>
          </cell>
          <cell r="H18">
            <v>323</v>
          </cell>
          <cell r="I18">
            <v>359</v>
          </cell>
          <cell r="J18">
            <v>711</v>
          </cell>
          <cell r="K18">
            <v>508</v>
          </cell>
          <cell r="L18">
            <v>483</v>
          </cell>
          <cell r="M18">
            <v>377</v>
          </cell>
          <cell r="N18">
            <v>426</v>
          </cell>
          <cell r="O18">
            <v>3187</v>
          </cell>
        </row>
        <row r="19">
          <cell r="G19" t="str">
            <v>105303-CES. SAN JUAN</v>
          </cell>
          <cell r="H19">
            <v>58</v>
          </cell>
          <cell r="I19">
            <v>47</v>
          </cell>
          <cell r="J19">
            <v>76</v>
          </cell>
          <cell r="K19">
            <v>15</v>
          </cell>
          <cell r="L19">
            <v>97</v>
          </cell>
          <cell r="M19">
            <v>81</v>
          </cell>
          <cell r="N19">
            <v>109</v>
          </cell>
          <cell r="O19">
            <v>483</v>
          </cell>
        </row>
        <row r="20">
          <cell r="G20" t="str">
            <v>105304-CES. SANTA CECILIA</v>
          </cell>
          <cell r="H20">
            <v>80</v>
          </cell>
          <cell r="I20">
            <v>71</v>
          </cell>
          <cell r="J20">
            <v>114</v>
          </cell>
          <cell r="K20">
            <v>106</v>
          </cell>
          <cell r="L20">
            <v>81</v>
          </cell>
          <cell r="M20">
            <v>52</v>
          </cell>
          <cell r="N20">
            <v>60</v>
          </cell>
          <cell r="O20">
            <v>564</v>
          </cell>
        </row>
        <row r="21">
          <cell r="G21" t="str">
            <v>105305-CES. TIERRAS BLANCAS</v>
          </cell>
          <cell r="H21">
            <v>89</v>
          </cell>
          <cell r="I21">
            <v>85</v>
          </cell>
          <cell r="J21">
            <v>186</v>
          </cell>
          <cell r="K21">
            <v>114</v>
          </cell>
          <cell r="L21">
            <v>127</v>
          </cell>
          <cell r="M21">
            <v>115</v>
          </cell>
          <cell r="N21">
            <v>101</v>
          </cell>
          <cell r="O21">
            <v>817</v>
          </cell>
        </row>
        <row r="22">
          <cell r="G22" t="str">
            <v>105321-CES. RURAL  TONGOY</v>
          </cell>
          <cell r="H22">
            <v>13</v>
          </cell>
          <cell r="I22">
            <v>24</v>
          </cell>
          <cell r="J22">
            <v>30</v>
          </cell>
          <cell r="K22">
            <v>52</v>
          </cell>
          <cell r="L22">
            <v>10</v>
          </cell>
          <cell r="M22">
            <v>31</v>
          </cell>
          <cell r="N22">
            <v>26</v>
          </cell>
          <cell r="O22">
            <v>186</v>
          </cell>
        </row>
        <row r="23">
          <cell r="G23" t="str">
            <v>105323-CES. DR. SERGIO AGUILAR</v>
          </cell>
          <cell r="H23">
            <v>76</v>
          </cell>
          <cell r="I23">
            <v>118</v>
          </cell>
          <cell r="J23">
            <v>272</v>
          </cell>
          <cell r="K23">
            <v>182</v>
          </cell>
          <cell r="L23">
            <v>106</v>
          </cell>
          <cell r="M23">
            <v>81</v>
          </cell>
          <cell r="N23">
            <v>117</v>
          </cell>
          <cell r="O23">
            <v>952</v>
          </cell>
        </row>
        <row r="24">
          <cell r="G24" t="str">
            <v>105404-P.S.R. EL TANGUE                         </v>
          </cell>
          <cell r="H24">
            <v>2</v>
          </cell>
          <cell r="I24">
            <v>1</v>
          </cell>
          <cell r="J24">
            <v>5</v>
          </cell>
          <cell r="K24">
            <v>1</v>
          </cell>
          <cell r="L24">
            <v>12</v>
          </cell>
          <cell r="M24">
            <v>1</v>
          </cell>
          <cell r="N24">
            <v>0</v>
          </cell>
          <cell r="O24">
            <v>22</v>
          </cell>
        </row>
        <row r="25">
          <cell r="G25" t="str">
            <v>105405-P.S.R. GUANAQUEROS</v>
          </cell>
          <cell r="H25">
            <v>0</v>
          </cell>
          <cell r="I25">
            <v>3</v>
          </cell>
          <cell r="J25">
            <v>1</v>
          </cell>
          <cell r="K25">
            <v>3</v>
          </cell>
          <cell r="L25">
            <v>1</v>
          </cell>
          <cell r="M25">
            <v>0</v>
          </cell>
          <cell r="N25">
            <v>1</v>
          </cell>
          <cell r="O25">
            <v>9</v>
          </cell>
        </row>
        <row r="26">
          <cell r="G26" t="str">
            <v>105406-P.S.R. PAN DE AZUCAR</v>
          </cell>
          <cell r="H26">
            <v>3</v>
          </cell>
          <cell r="I26">
            <v>2</v>
          </cell>
          <cell r="J26">
            <v>11</v>
          </cell>
          <cell r="K26">
            <v>21</v>
          </cell>
          <cell r="L26">
            <v>14</v>
          </cell>
          <cell r="M26">
            <v>2</v>
          </cell>
          <cell r="N26">
            <v>9</v>
          </cell>
          <cell r="O26">
            <v>62</v>
          </cell>
        </row>
        <row r="27">
          <cell r="G27" t="str">
            <v>105407-P.S.R. TAMBILLOS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4</v>
          </cell>
        </row>
        <row r="28">
          <cell r="G28" t="str">
            <v>105705-CECOF EL ALBA</v>
          </cell>
          <cell r="H28">
            <v>1</v>
          </cell>
          <cell r="I28">
            <v>7</v>
          </cell>
          <cell r="J28">
            <v>15</v>
          </cell>
          <cell r="K28">
            <v>14</v>
          </cell>
          <cell r="L28">
            <v>35</v>
          </cell>
          <cell r="M28">
            <v>13</v>
          </cell>
          <cell r="N28">
            <v>3</v>
          </cell>
          <cell r="O28">
            <v>88</v>
          </cell>
        </row>
        <row r="29">
          <cell r="G29" t="str">
            <v>04103-ANDACOLLO</v>
          </cell>
          <cell r="H29">
            <v>8</v>
          </cell>
          <cell r="I29">
            <v>92</v>
          </cell>
          <cell r="J29">
            <v>31</v>
          </cell>
          <cell r="K29">
            <v>32</v>
          </cell>
          <cell r="L29">
            <v>59</v>
          </cell>
          <cell r="M29">
            <v>48</v>
          </cell>
          <cell r="N29">
            <v>2</v>
          </cell>
          <cell r="O29">
            <v>272</v>
          </cell>
        </row>
        <row r="30">
          <cell r="G30" t="str">
            <v>105106-HOSPITAL ANDACOLLO</v>
          </cell>
          <cell r="H30">
            <v>8</v>
          </cell>
          <cell r="I30">
            <v>92</v>
          </cell>
          <cell r="J30">
            <v>31</v>
          </cell>
          <cell r="K30">
            <v>32</v>
          </cell>
          <cell r="L30">
            <v>59</v>
          </cell>
          <cell r="M30">
            <v>48</v>
          </cell>
          <cell r="N30">
            <v>2</v>
          </cell>
          <cell r="O30">
            <v>272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G32" t="str">
            <v>105314-CES. LA HIGUERA</v>
          </cell>
          <cell r="K32">
            <v>1</v>
          </cell>
          <cell r="L32">
            <v>0</v>
          </cell>
          <cell r="M32">
            <v>0</v>
          </cell>
          <cell r="O32">
            <v>1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G34" t="str">
            <v>105505-P.S.R. LOS CHOROS</v>
          </cell>
          <cell r="L34">
            <v>0</v>
          </cell>
          <cell r="N34">
            <v>0</v>
          </cell>
          <cell r="O34">
            <v>0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</v>
          </cell>
          <cell r="N36">
            <v>4</v>
          </cell>
          <cell r="O36">
            <v>25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2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6</v>
          </cell>
          <cell r="N39">
            <v>2</v>
          </cell>
          <cell r="O39">
            <v>8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15</v>
          </cell>
          <cell r="N40">
            <v>0</v>
          </cell>
          <cell r="O40">
            <v>15</v>
          </cell>
        </row>
        <row r="41">
          <cell r="G41" t="str">
            <v>04106-VICUÑA</v>
          </cell>
          <cell r="H41">
            <v>13</v>
          </cell>
          <cell r="I41">
            <v>20</v>
          </cell>
          <cell r="J41">
            <v>34</v>
          </cell>
          <cell r="K41">
            <v>59</v>
          </cell>
          <cell r="L41">
            <v>39</v>
          </cell>
          <cell r="M41">
            <v>101</v>
          </cell>
          <cell r="N41">
            <v>27</v>
          </cell>
          <cell r="O41">
            <v>293</v>
          </cell>
        </row>
        <row r="42">
          <cell r="G42" t="str">
            <v>105107-HOSPITAL VICUÑA</v>
          </cell>
          <cell r="H42">
            <v>7</v>
          </cell>
          <cell r="I42">
            <v>9</v>
          </cell>
          <cell r="J42">
            <v>6</v>
          </cell>
          <cell r="K42">
            <v>7</v>
          </cell>
          <cell r="L42">
            <v>10</v>
          </cell>
          <cell r="M42">
            <v>19</v>
          </cell>
          <cell r="N42">
            <v>9</v>
          </cell>
          <cell r="O42">
            <v>67</v>
          </cell>
        </row>
        <row r="43">
          <cell r="G43" t="str">
            <v>105467-P.S.R. DIAGUITAS</v>
          </cell>
          <cell r="H43">
            <v>3</v>
          </cell>
          <cell r="I43">
            <v>2</v>
          </cell>
          <cell r="J43">
            <v>3</v>
          </cell>
          <cell r="K43">
            <v>10</v>
          </cell>
          <cell r="L43">
            <v>5</v>
          </cell>
          <cell r="M43">
            <v>3</v>
          </cell>
          <cell r="N43">
            <v>3</v>
          </cell>
          <cell r="O43">
            <v>29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2</v>
          </cell>
          <cell r="K44">
            <v>3</v>
          </cell>
          <cell r="L44">
            <v>0</v>
          </cell>
          <cell r="M44">
            <v>0</v>
          </cell>
          <cell r="N44">
            <v>0</v>
          </cell>
          <cell r="O44">
            <v>5</v>
          </cell>
        </row>
        <row r="45">
          <cell r="G45" t="str">
            <v>105469-P.S.R. EL TAMBO</v>
          </cell>
          <cell r="H45">
            <v>0</v>
          </cell>
          <cell r="I45">
            <v>3</v>
          </cell>
          <cell r="J45">
            <v>0</v>
          </cell>
          <cell r="K45">
            <v>12</v>
          </cell>
          <cell r="L45">
            <v>1</v>
          </cell>
          <cell r="M45">
            <v>36</v>
          </cell>
          <cell r="N45">
            <v>0</v>
          </cell>
          <cell r="O45">
            <v>52</v>
          </cell>
        </row>
        <row r="46">
          <cell r="G46" t="str">
            <v>105470-P.S.R. HUANTA</v>
          </cell>
          <cell r="J46">
            <v>0</v>
          </cell>
          <cell r="O46">
            <v>0</v>
          </cell>
        </row>
        <row r="47">
          <cell r="G47" t="str">
            <v>105471-P.S.R. PERALILLO</v>
          </cell>
          <cell r="H47">
            <v>1</v>
          </cell>
          <cell r="I47">
            <v>0</v>
          </cell>
          <cell r="J47">
            <v>2</v>
          </cell>
          <cell r="K47">
            <v>5</v>
          </cell>
          <cell r="L47">
            <v>8</v>
          </cell>
          <cell r="M47">
            <v>0</v>
          </cell>
          <cell r="N47">
            <v>4</v>
          </cell>
          <cell r="O47">
            <v>20</v>
          </cell>
        </row>
        <row r="48">
          <cell r="G48" t="str">
            <v>105472-P.S.R. RIVADAVIA</v>
          </cell>
          <cell r="H48">
            <v>2</v>
          </cell>
          <cell r="I48">
            <v>6</v>
          </cell>
          <cell r="J48">
            <v>8</v>
          </cell>
          <cell r="K48">
            <v>4</v>
          </cell>
          <cell r="L48">
            <v>6</v>
          </cell>
          <cell r="M48">
            <v>15</v>
          </cell>
          <cell r="N48">
            <v>5</v>
          </cell>
          <cell r="O48">
            <v>46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1</v>
          </cell>
          <cell r="M49">
            <v>0</v>
          </cell>
          <cell r="O49">
            <v>5</v>
          </cell>
        </row>
        <row r="50">
          <cell r="G50" t="str">
            <v>105474-P.S.R. CHAPILCA</v>
          </cell>
          <cell r="H50">
            <v>0</v>
          </cell>
          <cell r="J50">
            <v>1</v>
          </cell>
          <cell r="K50">
            <v>1</v>
          </cell>
          <cell r="L50">
            <v>4</v>
          </cell>
          <cell r="M50">
            <v>3</v>
          </cell>
          <cell r="N50">
            <v>1</v>
          </cell>
          <cell r="O50">
            <v>10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10</v>
          </cell>
          <cell r="K51">
            <v>15</v>
          </cell>
          <cell r="L51">
            <v>4</v>
          </cell>
          <cell r="M51">
            <v>25</v>
          </cell>
          <cell r="N51">
            <v>1</v>
          </cell>
          <cell r="O51">
            <v>55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4</v>
          </cell>
          <cell r="O52">
            <v>4</v>
          </cell>
        </row>
        <row r="53">
          <cell r="G53" t="str">
            <v>04201-ILLAPEL</v>
          </cell>
          <cell r="H53">
            <v>64</v>
          </cell>
          <cell r="I53">
            <v>92</v>
          </cell>
          <cell r="J53">
            <v>49</v>
          </cell>
          <cell r="K53">
            <v>33</v>
          </cell>
          <cell r="L53">
            <v>79</v>
          </cell>
          <cell r="M53">
            <v>87</v>
          </cell>
          <cell r="N53">
            <v>57</v>
          </cell>
          <cell r="O53">
            <v>461</v>
          </cell>
        </row>
        <row r="54">
          <cell r="G54" t="str">
            <v>105103-HOSPITAL ILLAPEL</v>
          </cell>
          <cell r="H54">
            <v>16</v>
          </cell>
          <cell r="I54">
            <v>66</v>
          </cell>
          <cell r="J54">
            <v>20</v>
          </cell>
          <cell r="K54">
            <v>13</v>
          </cell>
          <cell r="L54">
            <v>12</v>
          </cell>
          <cell r="M54">
            <v>9</v>
          </cell>
          <cell r="N54">
            <v>21</v>
          </cell>
          <cell r="O54">
            <v>157</v>
          </cell>
        </row>
        <row r="55">
          <cell r="G55" t="str">
            <v>105326-CESFAM SAN RAFAEL</v>
          </cell>
          <cell r="H55">
            <v>33</v>
          </cell>
          <cell r="I55">
            <v>11</v>
          </cell>
          <cell r="J55">
            <v>7</v>
          </cell>
          <cell r="K55">
            <v>0</v>
          </cell>
          <cell r="L55">
            <v>26</v>
          </cell>
          <cell r="M55">
            <v>52</v>
          </cell>
          <cell r="N55">
            <v>21</v>
          </cell>
          <cell r="O55">
            <v>150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8</v>
          </cell>
          <cell r="M56">
            <v>14</v>
          </cell>
          <cell r="N56">
            <v>3</v>
          </cell>
          <cell r="O56">
            <v>32</v>
          </cell>
        </row>
        <row r="57">
          <cell r="G57" t="str">
            <v>105444-P.S.R. HUINTIL</v>
          </cell>
          <cell r="H57">
            <v>7</v>
          </cell>
          <cell r="I57">
            <v>3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12</v>
          </cell>
        </row>
        <row r="58">
          <cell r="G58" t="str">
            <v>105445-P.S.R. LIMAHUIDA</v>
          </cell>
          <cell r="H58">
            <v>2</v>
          </cell>
          <cell r="I58">
            <v>2</v>
          </cell>
          <cell r="J58">
            <v>2</v>
          </cell>
          <cell r="L58">
            <v>4</v>
          </cell>
          <cell r="M58">
            <v>1</v>
          </cell>
          <cell r="N58">
            <v>2</v>
          </cell>
          <cell r="O58">
            <v>13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1</v>
          </cell>
          <cell r="L60">
            <v>2</v>
          </cell>
          <cell r="M60">
            <v>0</v>
          </cell>
          <cell r="N60">
            <v>5</v>
          </cell>
          <cell r="O60">
            <v>8</v>
          </cell>
        </row>
        <row r="61">
          <cell r="G61" t="str">
            <v>105448-P.S.R. SANTA VIRGINIA</v>
          </cell>
          <cell r="I61">
            <v>1</v>
          </cell>
          <cell r="J61">
            <v>8</v>
          </cell>
          <cell r="K61">
            <v>7</v>
          </cell>
          <cell r="L61">
            <v>11</v>
          </cell>
          <cell r="M61">
            <v>0</v>
          </cell>
          <cell r="N61">
            <v>0</v>
          </cell>
          <cell r="O61">
            <v>27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O62">
            <v>1</v>
          </cell>
        </row>
        <row r="63">
          <cell r="G63" t="str">
            <v>105485-P.S.R. PLAN DE HORNOS</v>
          </cell>
          <cell r="H63">
            <v>2</v>
          </cell>
          <cell r="I63">
            <v>0</v>
          </cell>
          <cell r="J63">
            <v>0</v>
          </cell>
          <cell r="K63">
            <v>1</v>
          </cell>
          <cell r="L63">
            <v>1</v>
          </cell>
          <cell r="M63">
            <v>0</v>
          </cell>
          <cell r="N63">
            <v>2</v>
          </cell>
          <cell r="O63">
            <v>6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  <cell r="J64">
            <v>0</v>
          </cell>
          <cell r="L64">
            <v>2</v>
          </cell>
          <cell r="M64">
            <v>9</v>
          </cell>
          <cell r="N64">
            <v>0</v>
          </cell>
          <cell r="O64">
            <v>11</v>
          </cell>
        </row>
        <row r="65">
          <cell r="G65" t="str">
            <v>105487-P.S.R. CAÑAS UNO</v>
          </cell>
          <cell r="H65">
            <v>4</v>
          </cell>
          <cell r="I65">
            <v>9</v>
          </cell>
          <cell r="J65">
            <v>11</v>
          </cell>
          <cell r="K65">
            <v>5</v>
          </cell>
          <cell r="L65">
            <v>11</v>
          </cell>
          <cell r="M65">
            <v>1</v>
          </cell>
          <cell r="N65">
            <v>2</v>
          </cell>
          <cell r="O65">
            <v>43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1</v>
          </cell>
        </row>
        <row r="68">
          <cell r="G68" t="str">
            <v>04202-CANELA</v>
          </cell>
          <cell r="H68">
            <v>57</v>
          </cell>
          <cell r="I68">
            <v>22</v>
          </cell>
          <cell r="J68">
            <v>58</v>
          </cell>
          <cell r="K68">
            <v>23</v>
          </cell>
          <cell r="L68">
            <v>17</v>
          </cell>
          <cell r="M68">
            <v>19</v>
          </cell>
          <cell r="N68">
            <v>10</v>
          </cell>
          <cell r="O68">
            <v>206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26</v>
          </cell>
          <cell r="K69">
            <v>4</v>
          </cell>
          <cell r="L69">
            <v>8</v>
          </cell>
          <cell r="M69">
            <v>2</v>
          </cell>
          <cell r="N69">
            <v>4</v>
          </cell>
          <cell r="O69">
            <v>65</v>
          </cell>
        </row>
        <row r="70">
          <cell r="G70" t="str">
            <v>105450-P.S.R. MINCHA NORTE            </v>
          </cell>
          <cell r="H70">
            <v>10</v>
          </cell>
          <cell r="I70">
            <v>4</v>
          </cell>
          <cell r="J70">
            <v>7</v>
          </cell>
          <cell r="K70">
            <v>7</v>
          </cell>
          <cell r="L70">
            <v>3</v>
          </cell>
          <cell r="M70">
            <v>4</v>
          </cell>
          <cell r="N70">
            <v>1</v>
          </cell>
          <cell r="O70">
            <v>36</v>
          </cell>
        </row>
        <row r="71">
          <cell r="G71" t="str">
            <v>105451-P.S.R. AGUA FRIA</v>
          </cell>
          <cell r="H71">
            <v>4</v>
          </cell>
          <cell r="I71">
            <v>3</v>
          </cell>
          <cell r="K71">
            <v>3</v>
          </cell>
          <cell r="L71">
            <v>1</v>
          </cell>
          <cell r="N71">
            <v>2</v>
          </cell>
          <cell r="O71">
            <v>13</v>
          </cell>
        </row>
        <row r="72">
          <cell r="G72" t="str">
            <v>105482-P.S.R. CANELA ALTA</v>
          </cell>
          <cell r="H72">
            <v>5</v>
          </cell>
          <cell r="I72">
            <v>0</v>
          </cell>
          <cell r="J72">
            <v>4</v>
          </cell>
          <cell r="K72">
            <v>7</v>
          </cell>
          <cell r="L72">
            <v>1</v>
          </cell>
          <cell r="M72">
            <v>9</v>
          </cell>
          <cell r="N72">
            <v>3</v>
          </cell>
          <cell r="O72">
            <v>29</v>
          </cell>
        </row>
        <row r="73">
          <cell r="G73" t="str">
            <v>105483-P.S.R. LOS RULOS</v>
          </cell>
          <cell r="H73">
            <v>2</v>
          </cell>
          <cell r="I73">
            <v>5</v>
          </cell>
          <cell r="J73">
            <v>0</v>
          </cell>
          <cell r="K73">
            <v>0</v>
          </cell>
          <cell r="L73">
            <v>3</v>
          </cell>
          <cell r="M73">
            <v>2</v>
          </cell>
          <cell r="O73">
            <v>12</v>
          </cell>
        </row>
        <row r="74">
          <cell r="G74" t="str">
            <v>105484-P.S.R. HUENTELAUQUEN</v>
          </cell>
          <cell r="H74">
            <v>1</v>
          </cell>
          <cell r="I74">
            <v>0</v>
          </cell>
          <cell r="J74">
            <v>15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17</v>
          </cell>
        </row>
        <row r="75">
          <cell r="G75" t="str">
            <v>105488-P.S.R. ESPIRITU SANTO</v>
          </cell>
          <cell r="H75">
            <v>1</v>
          </cell>
          <cell r="I75">
            <v>0</v>
          </cell>
          <cell r="K75">
            <v>0</v>
          </cell>
          <cell r="O75">
            <v>1</v>
          </cell>
        </row>
        <row r="76">
          <cell r="G76" t="str">
            <v>105493-P.S.R. MINCHA SUR</v>
          </cell>
          <cell r="H76">
            <v>1</v>
          </cell>
          <cell r="I76">
            <v>0</v>
          </cell>
          <cell r="J76">
            <v>2</v>
          </cell>
          <cell r="K76">
            <v>1</v>
          </cell>
          <cell r="L76">
            <v>0</v>
          </cell>
          <cell r="M76">
            <v>2</v>
          </cell>
          <cell r="O76">
            <v>6</v>
          </cell>
        </row>
        <row r="77">
          <cell r="G77" t="str">
            <v>105497-P.S.R. JABONERIA</v>
          </cell>
          <cell r="H77">
            <v>6</v>
          </cell>
          <cell r="I77">
            <v>3</v>
          </cell>
          <cell r="J77">
            <v>4</v>
          </cell>
          <cell r="L77">
            <v>0</v>
          </cell>
          <cell r="N77">
            <v>0</v>
          </cell>
          <cell r="O77">
            <v>13</v>
          </cell>
        </row>
        <row r="78">
          <cell r="G78" t="str">
            <v>105498-P.S.R. QUEBRADA DE LINARES</v>
          </cell>
          <cell r="H78">
            <v>8</v>
          </cell>
          <cell r="I78">
            <v>5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O78">
            <v>14</v>
          </cell>
        </row>
        <row r="79">
          <cell r="G79" t="str">
            <v>04203-LOS VILOS</v>
          </cell>
          <cell r="H79">
            <v>6</v>
          </cell>
          <cell r="I79">
            <v>11</v>
          </cell>
          <cell r="J79">
            <v>58</v>
          </cell>
          <cell r="K79">
            <v>34</v>
          </cell>
          <cell r="L79">
            <v>41</v>
          </cell>
          <cell r="M79">
            <v>30</v>
          </cell>
          <cell r="N79">
            <v>8</v>
          </cell>
          <cell r="O79">
            <v>188</v>
          </cell>
        </row>
        <row r="80">
          <cell r="G80" t="str">
            <v>105108-HOSPITAL LOS VILOS</v>
          </cell>
          <cell r="H80">
            <v>1</v>
          </cell>
          <cell r="I80">
            <v>7</v>
          </cell>
          <cell r="J80">
            <v>25</v>
          </cell>
          <cell r="K80">
            <v>25</v>
          </cell>
          <cell r="L80">
            <v>31</v>
          </cell>
          <cell r="M80">
            <v>1</v>
          </cell>
          <cell r="N80">
            <v>1</v>
          </cell>
          <cell r="O80">
            <v>91</v>
          </cell>
        </row>
        <row r="81">
          <cell r="G81" t="str">
            <v>105478-P.S.R. CAIMANES                   </v>
          </cell>
          <cell r="H81">
            <v>1</v>
          </cell>
          <cell r="I81">
            <v>3</v>
          </cell>
          <cell r="J81">
            <v>18</v>
          </cell>
          <cell r="K81">
            <v>2</v>
          </cell>
          <cell r="L81">
            <v>2</v>
          </cell>
          <cell r="M81">
            <v>13</v>
          </cell>
          <cell r="N81">
            <v>3</v>
          </cell>
          <cell r="O81">
            <v>42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2</v>
          </cell>
          <cell r="K82">
            <v>3</v>
          </cell>
          <cell r="L82">
            <v>4</v>
          </cell>
          <cell r="M82">
            <v>5</v>
          </cell>
          <cell r="N82">
            <v>2</v>
          </cell>
          <cell r="O82">
            <v>16</v>
          </cell>
        </row>
        <row r="83">
          <cell r="G83" t="str">
            <v>105480-P.S.R. QUILIMARI</v>
          </cell>
          <cell r="H83">
            <v>1</v>
          </cell>
          <cell r="I83">
            <v>0</v>
          </cell>
          <cell r="J83">
            <v>10</v>
          </cell>
          <cell r="K83">
            <v>2</v>
          </cell>
          <cell r="L83">
            <v>1</v>
          </cell>
          <cell r="M83">
            <v>6</v>
          </cell>
          <cell r="N83">
            <v>0</v>
          </cell>
          <cell r="O83">
            <v>20</v>
          </cell>
        </row>
        <row r="84">
          <cell r="G84" t="str">
            <v>105481-P.S.R. TILAMA</v>
          </cell>
          <cell r="I84">
            <v>1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2</v>
          </cell>
          <cell r="O84">
            <v>7</v>
          </cell>
        </row>
        <row r="85">
          <cell r="G85" t="str">
            <v>105511-P.S.R. LOS CONDORES</v>
          </cell>
          <cell r="H85">
            <v>3</v>
          </cell>
          <cell r="I85">
            <v>0</v>
          </cell>
          <cell r="J85">
            <v>1</v>
          </cell>
          <cell r="K85">
            <v>2</v>
          </cell>
          <cell r="L85">
            <v>3</v>
          </cell>
          <cell r="M85">
            <v>3</v>
          </cell>
          <cell r="N85">
            <v>0</v>
          </cell>
          <cell r="O85">
            <v>12</v>
          </cell>
        </row>
        <row r="86">
          <cell r="G86" t="str">
            <v>04204-SALAMANCA</v>
          </cell>
          <cell r="H86">
            <v>45</v>
          </cell>
          <cell r="I86">
            <v>53</v>
          </cell>
          <cell r="J86">
            <v>40</v>
          </cell>
          <cell r="K86">
            <v>73</v>
          </cell>
          <cell r="L86">
            <v>66</v>
          </cell>
          <cell r="M86">
            <v>53</v>
          </cell>
          <cell r="N86">
            <v>74</v>
          </cell>
          <cell r="O86">
            <v>404</v>
          </cell>
        </row>
        <row r="87">
          <cell r="G87" t="str">
            <v>105104-HOSPITAL SALAMANCA</v>
          </cell>
          <cell r="H87">
            <v>23</v>
          </cell>
          <cell r="I87">
            <v>14</v>
          </cell>
          <cell r="J87">
            <v>9</v>
          </cell>
          <cell r="K87">
            <v>12</v>
          </cell>
          <cell r="L87">
            <v>24</v>
          </cell>
          <cell r="M87">
            <v>23</v>
          </cell>
          <cell r="N87">
            <v>39</v>
          </cell>
          <cell r="O87">
            <v>144</v>
          </cell>
        </row>
        <row r="88">
          <cell r="G88" t="str">
            <v>105452-P.S.R. CUNCUMEN                 </v>
          </cell>
          <cell r="H88">
            <v>13</v>
          </cell>
          <cell r="I88">
            <v>31</v>
          </cell>
          <cell r="J88">
            <v>15</v>
          </cell>
          <cell r="K88">
            <v>40</v>
          </cell>
          <cell r="L88">
            <v>19</v>
          </cell>
          <cell r="M88">
            <v>14</v>
          </cell>
          <cell r="N88">
            <v>21</v>
          </cell>
          <cell r="O88">
            <v>153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5</v>
          </cell>
          <cell r="K89">
            <v>2</v>
          </cell>
          <cell r="L89">
            <v>4</v>
          </cell>
          <cell r="M89">
            <v>3</v>
          </cell>
          <cell r="N89">
            <v>4</v>
          </cell>
          <cell r="O89">
            <v>20</v>
          </cell>
        </row>
        <row r="90">
          <cell r="G90" t="str">
            <v>105454-P.S.R. CUNLAGUA</v>
          </cell>
          <cell r="H90">
            <v>0</v>
          </cell>
          <cell r="I90">
            <v>1</v>
          </cell>
          <cell r="J90">
            <v>0</v>
          </cell>
          <cell r="K90">
            <v>1</v>
          </cell>
          <cell r="L90">
            <v>2</v>
          </cell>
          <cell r="M90">
            <v>0</v>
          </cell>
          <cell r="N90">
            <v>1</v>
          </cell>
          <cell r="O90">
            <v>5</v>
          </cell>
        </row>
        <row r="91">
          <cell r="G91" t="str">
            <v>105455-P.S.R. CHILLEPIN</v>
          </cell>
          <cell r="H91">
            <v>3</v>
          </cell>
          <cell r="I91">
            <v>1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1</v>
          </cell>
          <cell r="O91">
            <v>15</v>
          </cell>
        </row>
        <row r="92">
          <cell r="G92" t="str">
            <v>105456-P.S.R. LLIMPO</v>
          </cell>
          <cell r="H92">
            <v>3</v>
          </cell>
          <cell r="I92">
            <v>1</v>
          </cell>
          <cell r="J92">
            <v>3</v>
          </cell>
          <cell r="K92">
            <v>3</v>
          </cell>
          <cell r="L92">
            <v>3</v>
          </cell>
          <cell r="M92">
            <v>2</v>
          </cell>
          <cell r="N92">
            <v>5</v>
          </cell>
          <cell r="O92">
            <v>20</v>
          </cell>
        </row>
        <row r="93">
          <cell r="G93" t="str">
            <v>105457-P.S.R. SAN AGUSTIN</v>
          </cell>
          <cell r="H93">
            <v>0</v>
          </cell>
          <cell r="I93">
            <v>2</v>
          </cell>
          <cell r="J93">
            <v>1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5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3</v>
          </cell>
        </row>
        <row r="95">
          <cell r="G95" t="str">
            <v>105491-P.S.R. QUELEN BAJO</v>
          </cell>
          <cell r="H95">
            <v>1</v>
          </cell>
          <cell r="I95">
            <v>0</v>
          </cell>
          <cell r="J95">
            <v>2</v>
          </cell>
          <cell r="K95">
            <v>3</v>
          </cell>
          <cell r="L95">
            <v>3</v>
          </cell>
          <cell r="M95">
            <v>5</v>
          </cell>
          <cell r="N95">
            <v>2</v>
          </cell>
          <cell r="O95">
            <v>16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1</v>
          </cell>
          <cell r="M96">
            <v>0</v>
          </cell>
          <cell r="N96">
            <v>1</v>
          </cell>
          <cell r="O96">
            <v>8</v>
          </cell>
        </row>
        <row r="97">
          <cell r="G97" t="str">
            <v>105501-P.S.R. ARBOLEDA GRANDE</v>
          </cell>
          <cell r="H97">
            <v>0</v>
          </cell>
          <cell r="I97">
            <v>2</v>
          </cell>
          <cell r="J97">
            <v>2</v>
          </cell>
          <cell r="K97">
            <v>6</v>
          </cell>
          <cell r="L97">
            <v>4</v>
          </cell>
          <cell r="M97">
            <v>1</v>
          </cell>
          <cell r="N97">
            <v>0</v>
          </cell>
          <cell r="O97">
            <v>15</v>
          </cell>
        </row>
        <row r="98">
          <cell r="G98" t="str">
            <v>04301-OVALLE</v>
          </cell>
          <cell r="H98">
            <v>199</v>
          </cell>
          <cell r="I98">
            <v>179</v>
          </cell>
          <cell r="J98">
            <v>305</v>
          </cell>
          <cell r="K98">
            <v>164</v>
          </cell>
          <cell r="L98">
            <v>244</v>
          </cell>
          <cell r="M98">
            <v>369</v>
          </cell>
          <cell r="N98">
            <v>300</v>
          </cell>
          <cell r="O98">
            <v>1760</v>
          </cell>
        </row>
        <row r="99">
          <cell r="G99" t="str">
            <v>105315-CES. RURAL C. DE TAMAYA</v>
          </cell>
          <cell r="H99">
            <v>23</v>
          </cell>
          <cell r="I99">
            <v>5</v>
          </cell>
          <cell r="J99">
            <v>61</v>
          </cell>
          <cell r="K99">
            <v>2</v>
          </cell>
          <cell r="L99">
            <v>18</v>
          </cell>
          <cell r="M99">
            <v>6</v>
          </cell>
          <cell r="N99">
            <v>16</v>
          </cell>
          <cell r="O99">
            <v>131</v>
          </cell>
        </row>
        <row r="100">
          <cell r="G100" t="str">
            <v>105317-CES. JORGE JORDAN D.</v>
          </cell>
          <cell r="H100">
            <v>123</v>
          </cell>
          <cell r="I100">
            <v>65</v>
          </cell>
          <cell r="J100">
            <v>130</v>
          </cell>
          <cell r="K100">
            <v>74</v>
          </cell>
          <cell r="L100">
            <v>81</v>
          </cell>
          <cell r="M100">
            <v>75</v>
          </cell>
          <cell r="N100">
            <v>87</v>
          </cell>
          <cell r="O100">
            <v>635</v>
          </cell>
        </row>
        <row r="101">
          <cell r="G101" t="str">
            <v>105322-CES. MARCOS MACUADA</v>
          </cell>
          <cell r="H101">
            <v>21</v>
          </cell>
          <cell r="I101">
            <v>47</v>
          </cell>
          <cell r="J101">
            <v>30</v>
          </cell>
          <cell r="K101">
            <v>45</v>
          </cell>
          <cell r="L101">
            <v>66</v>
          </cell>
          <cell r="M101">
            <v>167</v>
          </cell>
          <cell r="N101">
            <v>117</v>
          </cell>
          <cell r="O101">
            <v>493</v>
          </cell>
        </row>
        <row r="102">
          <cell r="G102" t="str">
            <v>105324-CES. SOTAQUI</v>
          </cell>
          <cell r="H102">
            <v>16</v>
          </cell>
          <cell r="I102">
            <v>16</v>
          </cell>
          <cell r="J102">
            <v>17</v>
          </cell>
          <cell r="K102">
            <v>14</v>
          </cell>
          <cell r="L102">
            <v>36</v>
          </cell>
          <cell r="M102">
            <v>3</v>
          </cell>
          <cell r="N102">
            <v>2</v>
          </cell>
          <cell r="O102">
            <v>104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G104" t="str">
            <v>105416-P.S.R. CAMARICO                  </v>
          </cell>
          <cell r="I104">
            <v>1</v>
          </cell>
          <cell r="J104">
            <v>10</v>
          </cell>
          <cell r="K104">
            <v>1</v>
          </cell>
          <cell r="L104">
            <v>5</v>
          </cell>
          <cell r="M104">
            <v>8</v>
          </cell>
          <cell r="N104">
            <v>5</v>
          </cell>
          <cell r="O104">
            <v>30</v>
          </cell>
        </row>
        <row r="105">
          <cell r="G105" t="str">
            <v>105417-P.S.R. ALCONES BAJOS</v>
          </cell>
          <cell r="I105">
            <v>5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1</v>
          </cell>
          <cell r="O105">
            <v>9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1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7</v>
          </cell>
          <cell r="L107">
            <v>9</v>
          </cell>
          <cell r="M107">
            <v>6</v>
          </cell>
          <cell r="N107">
            <v>20</v>
          </cell>
          <cell r="O107">
            <v>46</v>
          </cell>
        </row>
        <row r="108">
          <cell r="G108" t="str">
            <v>105422-P.S.R. HORNILLOS</v>
          </cell>
          <cell r="J108">
            <v>2</v>
          </cell>
          <cell r="K108">
            <v>0</v>
          </cell>
          <cell r="L108">
            <v>1</v>
          </cell>
          <cell r="M108">
            <v>4</v>
          </cell>
          <cell r="O108">
            <v>7</v>
          </cell>
        </row>
        <row r="109">
          <cell r="G109" t="str">
            <v>105437-P.S.R. CHALINGA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O109">
            <v>3</v>
          </cell>
        </row>
        <row r="110">
          <cell r="G110" t="str">
            <v>105439-P.S.R. CERRO BLANCO</v>
          </cell>
          <cell r="H110">
            <v>2</v>
          </cell>
          <cell r="I110">
            <v>4</v>
          </cell>
          <cell r="J110">
            <v>2</v>
          </cell>
          <cell r="K110">
            <v>2</v>
          </cell>
          <cell r="L110">
            <v>3</v>
          </cell>
          <cell r="M110">
            <v>5</v>
          </cell>
          <cell r="N110">
            <v>4</v>
          </cell>
          <cell r="O110">
            <v>22</v>
          </cell>
        </row>
        <row r="111">
          <cell r="G111" t="str">
            <v>105507-P.S.R. HUAMALATA</v>
          </cell>
          <cell r="H111">
            <v>6</v>
          </cell>
          <cell r="I111">
            <v>6</v>
          </cell>
          <cell r="J111">
            <v>3</v>
          </cell>
          <cell r="K111">
            <v>4</v>
          </cell>
          <cell r="L111">
            <v>5</v>
          </cell>
          <cell r="M111">
            <v>8</v>
          </cell>
          <cell r="N111">
            <v>1</v>
          </cell>
          <cell r="O111">
            <v>33</v>
          </cell>
        </row>
        <row r="112">
          <cell r="G112" t="str">
            <v>105510-P.S.R. RECOLETA</v>
          </cell>
          <cell r="H112">
            <v>0</v>
          </cell>
          <cell r="I112">
            <v>2</v>
          </cell>
          <cell r="J112">
            <v>2</v>
          </cell>
          <cell r="K112">
            <v>1</v>
          </cell>
          <cell r="L112">
            <v>3</v>
          </cell>
          <cell r="M112">
            <v>35</v>
          </cell>
          <cell r="N112">
            <v>12</v>
          </cell>
          <cell r="O112">
            <v>55</v>
          </cell>
        </row>
        <row r="113">
          <cell r="G113" t="str">
            <v>105722-CECOF SAN JOSE DE LA DEHESA</v>
          </cell>
          <cell r="H113">
            <v>5</v>
          </cell>
          <cell r="I113">
            <v>22</v>
          </cell>
          <cell r="J113">
            <v>21</v>
          </cell>
          <cell r="K113">
            <v>12</v>
          </cell>
          <cell r="L113">
            <v>14</v>
          </cell>
          <cell r="M113">
            <v>40</v>
          </cell>
          <cell r="N113">
            <v>14</v>
          </cell>
          <cell r="O113">
            <v>128</v>
          </cell>
        </row>
        <row r="114">
          <cell r="G114" t="str">
            <v>105723-CECOF LIMARI</v>
          </cell>
          <cell r="H114">
            <v>3</v>
          </cell>
          <cell r="I114">
            <v>6</v>
          </cell>
          <cell r="J114">
            <v>22</v>
          </cell>
          <cell r="K114">
            <v>2</v>
          </cell>
          <cell r="L114">
            <v>0</v>
          </cell>
          <cell r="M114">
            <v>9</v>
          </cell>
          <cell r="N114">
            <v>21</v>
          </cell>
          <cell r="O114">
            <v>63</v>
          </cell>
        </row>
        <row r="115">
          <cell r="G115" t="str">
            <v>04302-COMBARBALÁ</v>
          </cell>
          <cell r="H115">
            <v>5</v>
          </cell>
          <cell r="I115">
            <v>13</v>
          </cell>
          <cell r="J115">
            <v>17</v>
          </cell>
          <cell r="K115">
            <v>20</v>
          </cell>
          <cell r="L115">
            <v>34</v>
          </cell>
          <cell r="M115">
            <v>52</v>
          </cell>
          <cell r="N115">
            <v>25</v>
          </cell>
          <cell r="O115">
            <v>166</v>
          </cell>
        </row>
        <row r="116">
          <cell r="G116" t="str">
            <v>105105-HOSPITAL COMBARBALA</v>
          </cell>
          <cell r="H116">
            <v>4</v>
          </cell>
          <cell r="I116">
            <v>7</v>
          </cell>
          <cell r="J116">
            <v>11</v>
          </cell>
          <cell r="K116">
            <v>7</v>
          </cell>
          <cell r="L116">
            <v>6</v>
          </cell>
          <cell r="M116">
            <v>5</v>
          </cell>
          <cell r="N116">
            <v>9</v>
          </cell>
          <cell r="O116">
            <v>49</v>
          </cell>
        </row>
        <row r="117">
          <cell r="G117" t="str">
            <v>105433-P.S.R. SAN LORENZO</v>
          </cell>
          <cell r="I117">
            <v>0</v>
          </cell>
          <cell r="J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2</v>
          </cell>
        </row>
        <row r="118">
          <cell r="G118" t="str">
            <v>105434-P.S.R. SAN MARCOS</v>
          </cell>
          <cell r="H118">
            <v>0</v>
          </cell>
          <cell r="I118">
            <v>0</v>
          </cell>
          <cell r="J118">
            <v>1</v>
          </cell>
          <cell r="K118">
            <v>5</v>
          </cell>
          <cell r="L118">
            <v>8</v>
          </cell>
          <cell r="M118">
            <v>18</v>
          </cell>
          <cell r="N118">
            <v>5</v>
          </cell>
          <cell r="O118">
            <v>37</v>
          </cell>
        </row>
        <row r="119">
          <cell r="G119" t="str">
            <v>105441-P.S.R. MANQUEHUA</v>
          </cell>
          <cell r="H119">
            <v>1</v>
          </cell>
          <cell r="I119">
            <v>1</v>
          </cell>
          <cell r="J119">
            <v>0</v>
          </cell>
          <cell r="K119">
            <v>0</v>
          </cell>
          <cell r="L119">
            <v>1</v>
          </cell>
          <cell r="M119">
            <v>10</v>
          </cell>
          <cell r="N119">
            <v>0</v>
          </cell>
          <cell r="O119">
            <v>13</v>
          </cell>
        </row>
        <row r="120">
          <cell r="G120" t="str">
            <v>105459-P.S.R. BARRANCAS                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1</v>
          </cell>
          <cell r="O120">
            <v>2</v>
          </cell>
        </row>
        <row r="121">
          <cell r="G121" t="str">
            <v>105460-P.S.R. COGOTI 18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  <cell r="L121">
            <v>8</v>
          </cell>
          <cell r="M121">
            <v>0</v>
          </cell>
          <cell r="N121">
            <v>1</v>
          </cell>
          <cell r="O121">
            <v>10</v>
          </cell>
        </row>
        <row r="122">
          <cell r="G122" t="str">
            <v>105461-P.S.R. EL HUACHO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G123" t="str">
            <v>105462-P.S.R. EL SAUCE</v>
          </cell>
          <cell r="H123">
            <v>0</v>
          </cell>
          <cell r="I123">
            <v>0</v>
          </cell>
          <cell r="J123">
            <v>0</v>
          </cell>
          <cell r="K123">
            <v>4</v>
          </cell>
          <cell r="L123">
            <v>2</v>
          </cell>
          <cell r="M123">
            <v>1</v>
          </cell>
          <cell r="N123">
            <v>1</v>
          </cell>
          <cell r="O123">
            <v>8</v>
          </cell>
        </row>
        <row r="124">
          <cell r="G124" t="str">
            <v>105463-P.S.R. QUILITAPIA</v>
          </cell>
          <cell r="H124">
            <v>0</v>
          </cell>
          <cell r="I124">
            <v>3</v>
          </cell>
          <cell r="J124">
            <v>1</v>
          </cell>
          <cell r="K124">
            <v>0</v>
          </cell>
          <cell r="L124">
            <v>0</v>
          </cell>
          <cell r="M124">
            <v>4</v>
          </cell>
          <cell r="N124">
            <v>1</v>
          </cell>
          <cell r="O124">
            <v>9</v>
          </cell>
        </row>
        <row r="125">
          <cell r="G125" t="str">
            <v>105464-P.S.R. LA LIGUA</v>
          </cell>
          <cell r="H125">
            <v>0</v>
          </cell>
          <cell r="I125">
            <v>1</v>
          </cell>
          <cell r="J125">
            <v>0</v>
          </cell>
          <cell r="K125">
            <v>1</v>
          </cell>
          <cell r="L125">
            <v>5</v>
          </cell>
          <cell r="M125">
            <v>4</v>
          </cell>
          <cell r="N125">
            <v>1</v>
          </cell>
          <cell r="O125">
            <v>12</v>
          </cell>
        </row>
        <row r="126">
          <cell r="G126" t="str">
            <v>105465-P.S.R. RAMADILLA</v>
          </cell>
          <cell r="H126">
            <v>0</v>
          </cell>
          <cell r="I126">
            <v>0</v>
          </cell>
          <cell r="J126">
            <v>0</v>
          </cell>
          <cell r="K126">
            <v>1</v>
          </cell>
          <cell r="L126">
            <v>0</v>
          </cell>
          <cell r="M126">
            <v>5</v>
          </cell>
          <cell r="N126">
            <v>2</v>
          </cell>
          <cell r="O126">
            <v>8</v>
          </cell>
        </row>
        <row r="127">
          <cell r="G127" t="str">
            <v>105466-P.S.R. VALLE HERMOSO</v>
          </cell>
          <cell r="H127">
            <v>0</v>
          </cell>
          <cell r="I127">
            <v>0</v>
          </cell>
          <cell r="K127">
            <v>1</v>
          </cell>
          <cell r="L127">
            <v>2</v>
          </cell>
          <cell r="N127">
            <v>3</v>
          </cell>
          <cell r="O127">
            <v>6</v>
          </cell>
        </row>
        <row r="128">
          <cell r="G128" t="str">
            <v>105490-P.S.R. EL DURAZNO</v>
          </cell>
          <cell r="H128">
            <v>0</v>
          </cell>
          <cell r="I128">
            <v>1</v>
          </cell>
          <cell r="J128">
            <v>4</v>
          </cell>
          <cell r="K128">
            <v>0</v>
          </cell>
          <cell r="L128">
            <v>2</v>
          </cell>
          <cell r="M128">
            <v>2</v>
          </cell>
          <cell r="N128">
            <v>1</v>
          </cell>
          <cell r="O128">
            <v>10</v>
          </cell>
        </row>
        <row r="129">
          <cell r="G129" t="str">
            <v>04303-MONTE PATRIA</v>
          </cell>
          <cell r="H129">
            <v>15</v>
          </cell>
          <cell r="I129">
            <v>34</v>
          </cell>
          <cell r="J129">
            <v>55</v>
          </cell>
          <cell r="K129">
            <v>51</v>
          </cell>
          <cell r="L129">
            <v>72</v>
          </cell>
          <cell r="M129">
            <v>236</v>
          </cell>
          <cell r="N129">
            <v>29</v>
          </cell>
          <cell r="O129">
            <v>492</v>
          </cell>
        </row>
        <row r="130">
          <cell r="G130" t="str">
            <v>105307-CES. RURAL MONTE PATRIA</v>
          </cell>
          <cell r="H130">
            <v>0</v>
          </cell>
          <cell r="I130">
            <v>15</v>
          </cell>
          <cell r="J130">
            <v>8</v>
          </cell>
          <cell r="K130">
            <v>9</v>
          </cell>
          <cell r="L130">
            <v>20</v>
          </cell>
          <cell r="M130">
            <v>91</v>
          </cell>
          <cell r="N130">
            <v>9</v>
          </cell>
          <cell r="O130">
            <v>152</v>
          </cell>
        </row>
        <row r="131">
          <cell r="G131" t="str">
            <v>105311-CES. RURAL CHAÑARAL ALTO</v>
          </cell>
          <cell r="H131">
            <v>2</v>
          </cell>
          <cell r="I131">
            <v>0</v>
          </cell>
          <cell r="J131">
            <v>15</v>
          </cell>
          <cell r="K131">
            <v>0</v>
          </cell>
          <cell r="L131">
            <v>6</v>
          </cell>
          <cell r="M131">
            <v>59</v>
          </cell>
          <cell r="N131">
            <v>6</v>
          </cell>
          <cell r="O131">
            <v>88</v>
          </cell>
        </row>
        <row r="132">
          <cell r="G132" t="str">
            <v>105312-CES. RURAL CAREN</v>
          </cell>
          <cell r="H132">
            <v>0</v>
          </cell>
          <cell r="I132">
            <v>0</v>
          </cell>
          <cell r="J132">
            <v>0</v>
          </cell>
          <cell r="K132">
            <v>4</v>
          </cell>
          <cell r="L132">
            <v>13</v>
          </cell>
          <cell r="M132">
            <v>8</v>
          </cell>
          <cell r="N132">
            <v>1</v>
          </cell>
          <cell r="O132">
            <v>26</v>
          </cell>
        </row>
        <row r="133">
          <cell r="G133" t="str">
            <v>105318-CES. RURAL EL PALQUI</v>
          </cell>
          <cell r="H133">
            <v>8</v>
          </cell>
          <cell r="I133">
            <v>12</v>
          </cell>
          <cell r="J133">
            <v>25</v>
          </cell>
          <cell r="K133">
            <v>8</v>
          </cell>
          <cell r="L133">
            <v>13</v>
          </cell>
          <cell r="M133">
            <v>57</v>
          </cell>
          <cell r="N133">
            <v>6</v>
          </cell>
          <cell r="O133">
            <v>129</v>
          </cell>
        </row>
        <row r="134">
          <cell r="G134" t="str">
            <v>105425-P.S.R. CHILECITO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7</v>
          </cell>
        </row>
        <row r="135">
          <cell r="G135" t="str">
            <v>105427-P.S.R. HACIENDA VALDIVIA</v>
          </cell>
          <cell r="H135">
            <v>0</v>
          </cell>
          <cell r="I135">
            <v>3</v>
          </cell>
          <cell r="J135">
            <v>2</v>
          </cell>
          <cell r="K135">
            <v>4</v>
          </cell>
          <cell r="L135">
            <v>4</v>
          </cell>
          <cell r="M135">
            <v>2</v>
          </cell>
          <cell r="N135">
            <v>0</v>
          </cell>
          <cell r="O135">
            <v>15</v>
          </cell>
        </row>
        <row r="136">
          <cell r="G136" t="str">
            <v>105428-P.S.R. HUATULAME</v>
          </cell>
          <cell r="I136">
            <v>0</v>
          </cell>
          <cell r="J136">
            <v>1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2</v>
          </cell>
        </row>
        <row r="137">
          <cell r="G137" t="str">
            <v>105430-P.S.R. MIALQUI</v>
          </cell>
          <cell r="H137">
            <v>1</v>
          </cell>
          <cell r="I137">
            <v>0</v>
          </cell>
          <cell r="J137">
            <v>1</v>
          </cell>
          <cell r="L137">
            <v>3</v>
          </cell>
          <cell r="M137">
            <v>3</v>
          </cell>
          <cell r="N137">
            <v>3</v>
          </cell>
          <cell r="O137">
            <v>11</v>
          </cell>
        </row>
        <row r="138">
          <cell r="G138" t="str">
            <v>105431-P.S.R. PEDREGAL</v>
          </cell>
          <cell r="H138">
            <v>0</v>
          </cell>
          <cell r="I138">
            <v>1</v>
          </cell>
          <cell r="J138">
            <v>1</v>
          </cell>
          <cell r="K138">
            <v>7</v>
          </cell>
          <cell r="L138">
            <v>3</v>
          </cell>
          <cell r="M138">
            <v>5</v>
          </cell>
          <cell r="N138">
            <v>1</v>
          </cell>
          <cell r="O138">
            <v>18</v>
          </cell>
        </row>
        <row r="139">
          <cell r="G139" t="str">
            <v>105432-P.S.R. RAPEL</v>
          </cell>
          <cell r="H139">
            <v>1</v>
          </cell>
          <cell r="I139">
            <v>0</v>
          </cell>
          <cell r="J139">
            <v>0</v>
          </cell>
          <cell r="K139">
            <v>16</v>
          </cell>
          <cell r="L139">
            <v>3</v>
          </cell>
          <cell r="M139">
            <v>8</v>
          </cell>
          <cell r="N139">
            <v>3</v>
          </cell>
          <cell r="O139">
            <v>31</v>
          </cell>
        </row>
        <row r="140">
          <cell r="G140" t="str">
            <v>105435-P.S.R. TULAHUEN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G141" t="str">
            <v>105436-P.S.R. EL MAITEN</v>
          </cell>
          <cell r="H141">
            <v>0</v>
          </cell>
          <cell r="I141">
            <v>1</v>
          </cell>
          <cell r="J141">
            <v>2</v>
          </cell>
          <cell r="K141">
            <v>2</v>
          </cell>
          <cell r="L141">
            <v>2</v>
          </cell>
          <cell r="M141">
            <v>1</v>
          </cell>
          <cell r="N141">
            <v>0</v>
          </cell>
          <cell r="O141">
            <v>8</v>
          </cell>
        </row>
        <row r="142">
          <cell r="G142" t="str">
            <v>105489-P.S.R. RAMADAS DE TULAHUEN</v>
          </cell>
          <cell r="K142">
            <v>0</v>
          </cell>
          <cell r="L142">
            <v>5</v>
          </cell>
          <cell r="O142">
            <v>5</v>
          </cell>
        </row>
        <row r="143">
          <cell r="G143" t="str">
            <v>04304-PUNITAQUI</v>
          </cell>
          <cell r="H143">
            <v>0</v>
          </cell>
          <cell r="I143">
            <v>0</v>
          </cell>
          <cell r="J143">
            <v>44</v>
          </cell>
          <cell r="K143">
            <v>0</v>
          </cell>
          <cell r="L143">
            <v>0</v>
          </cell>
          <cell r="M143">
            <v>78</v>
          </cell>
          <cell r="N143">
            <v>0</v>
          </cell>
          <cell r="O143">
            <v>122</v>
          </cell>
        </row>
        <row r="144">
          <cell r="G144" t="str">
            <v>105308-CES. RURAL PUNITAQUI</v>
          </cell>
          <cell r="H144">
            <v>0</v>
          </cell>
          <cell r="I144">
            <v>0</v>
          </cell>
          <cell r="J144">
            <v>44</v>
          </cell>
          <cell r="K144">
            <v>0</v>
          </cell>
          <cell r="L144">
            <v>0</v>
          </cell>
          <cell r="M144">
            <v>78</v>
          </cell>
          <cell r="N144">
            <v>0</v>
          </cell>
          <cell r="O144">
            <v>122</v>
          </cell>
        </row>
        <row r="145">
          <cell r="G145" t="str">
            <v>105440-P.S.R. DIVISADERO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O145">
            <v>0</v>
          </cell>
        </row>
        <row r="146">
          <cell r="G146" t="str">
            <v>105442-P.S.R. SAN PEDRO DE QUILES</v>
          </cell>
          <cell r="M146">
            <v>0</v>
          </cell>
          <cell r="O146">
            <v>0</v>
          </cell>
        </row>
        <row r="147">
          <cell r="G147" t="str">
            <v>105508-P.S.R. EL PARRAL DE QUILES  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G148" t="str">
            <v>04305-RIO HURATDO</v>
          </cell>
          <cell r="H148">
            <v>5</v>
          </cell>
          <cell r="I148">
            <v>3</v>
          </cell>
          <cell r="J148">
            <v>12</v>
          </cell>
          <cell r="K148">
            <v>11</v>
          </cell>
          <cell r="L148">
            <v>7</v>
          </cell>
          <cell r="M148">
            <v>13</v>
          </cell>
          <cell r="N148">
            <v>25</v>
          </cell>
          <cell r="O148">
            <v>76</v>
          </cell>
        </row>
        <row r="149">
          <cell r="G149" t="str">
            <v>105310-CES. RURAL PICHASCA</v>
          </cell>
          <cell r="H149">
            <v>1</v>
          </cell>
          <cell r="J149">
            <v>2</v>
          </cell>
          <cell r="K149">
            <v>4</v>
          </cell>
          <cell r="L149">
            <v>0</v>
          </cell>
          <cell r="M149">
            <v>7</v>
          </cell>
          <cell r="N149">
            <v>11</v>
          </cell>
          <cell r="O149">
            <v>25</v>
          </cell>
        </row>
        <row r="150">
          <cell r="G150" t="str">
            <v>105409-P.S.R. EL CHAÑAR</v>
          </cell>
          <cell r="H150">
            <v>2</v>
          </cell>
          <cell r="I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4</v>
          </cell>
        </row>
        <row r="151">
          <cell r="G151" t="str">
            <v>105410-P.S.R. HURTADO</v>
          </cell>
          <cell r="H151">
            <v>2</v>
          </cell>
          <cell r="I151">
            <v>0</v>
          </cell>
          <cell r="J151">
            <v>5</v>
          </cell>
          <cell r="K151">
            <v>1</v>
          </cell>
          <cell r="L151">
            <v>1</v>
          </cell>
          <cell r="M151">
            <v>2</v>
          </cell>
          <cell r="N151">
            <v>1</v>
          </cell>
          <cell r="O151">
            <v>12</v>
          </cell>
        </row>
        <row r="152">
          <cell r="G152" t="str">
            <v>105411-P.S.R. LAS BREAS</v>
          </cell>
          <cell r="H152">
            <v>0</v>
          </cell>
          <cell r="I152">
            <v>0</v>
          </cell>
          <cell r="J152">
            <v>3</v>
          </cell>
          <cell r="L152">
            <v>0</v>
          </cell>
          <cell r="M152">
            <v>0</v>
          </cell>
          <cell r="N152">
            <v>3</v>
          </cell>
          <cell r="O152">
            <v>6</v>
          </cell>
        </row>
        <row r="153">
          <cell r="G153" t="str">
            <v>105413-P.S.R. SAMO ALTO</v>
          </cell>
          <cell r="J153">
            <v>1</v>
          </cell>
          <cell r="K153">
            <v>4</v>
          </cell>
          <cell r="L153">
            <v>3</v>
          </cell>
          <cell r="M153">
            <v>4</v>
          </cell>
          <cell r="N153">
            <v>0</v>
          </cell>
          <cell r="O153">
            <v>12</v>
          </cell>
        </row>
        <row r="154">
          <cell r="G154" t="str">
            <v>105414-P.S.R. SERON</v>
          </cell>
          <cell r="H154">
            <v>0</v>
          </cell>
          <cell r="I154">
            <v>3</v>
          </cell>
          <cell r="J154">
            <v>1</v>
          </cell>
          <cell r="K154">
            <v>0</v>
          </cell>
          <cell r="L154">
            <v>1</v>
          </cell>
          <cell r="N154">
            <v>0</v>
          </cell>
          <cell r="O154">
            <v>5</v>
          </cell>
        </row>
        <row r="155">
          <cell r="G155" t="str">
            <v>105503-P.S.R. TABAQUEROS</v>
          </cell>
          <cell r="H155">
            <v>0</v>
          </cell>
          <cell r="L155">
            <v>2</v>
          </cell>
          <cell r="M155">
            <v>0</v>
          </cell>
          <cell r="N155">
            <v>10</v>
          </cell>
          <cell r="O155">
            <v>12</v>
          </cell>
        </row>
        <row r="156">
          <cell r="G156" t="str">
            <v>Total general</v>
          </cell>
          <cell r="H156">
            <v>812</v>
          </cell>
          <cell r="I156">
            <v>1079</v>
          </cell>
          <cell r="J156">
            <v>2052</v>
          </cell>
          <cell r="K156">
            <v>1957</v>
          </cell>
          <cell r="L156">
            <v>1709</v>
          </cell>
          <cell r="M156">
            <v>1753</v>
          </cell>
          <cell r="N156">
            <v>1360</v>
          </cell>
          <cell r="O156">
            <v>10722</v>
          </cell>
        </row>
      </sheetData>
      <sheetData sheetId="2">
        <row r="3">
          <cell r="G3" t="str">
            <v>Suma de Total</v>
          </cell>
          <cell r="H3" t="str">
            <v>Etiquetas de columna</v>
          </cell>
          <cell r="X3" t="str">
            <v>Suma de Total</v>
          </cell>
          <cell r="Y3" t="str">
            <v>Etiquetas de columna</v>
          </cell>
        </row>
        <row r="4">
          <cell r="G4" t="str">
            <v>Etiquetas de fila</v>
          </cell>
          <cell r="H4">
            <v>1</v>
          </cell>
          <cell r="I4">
            <v>2</v>
          </cell>
          <cell r="J4">
            <v>3</v>
          </cell>
          <cell r="K4">
            <v>4</v>
          </cell>
          <cell r="L4">
            <v>5</v>
          </cell>
          <cell r="M4">
            <v>6</v>
          </cell>
          <cell r="N4">
            <v>7</v>
          </cell>
          <cell r="O4" t="str">
            <v>Total general</v>
          </cell>
          <cell r="X4" t="str">
            <v>Etiquetas de fila</v>
          </cell>
          <cell r="Y4">
            <v>1</v>
          </cell>
          <cell r="Z4">
            <v>2</v>
          </cell>
          <cell r="AA4">
            <v>3</v>
          </cell>
          <cell r="AB4">
            <v>4</v>
          </cell>
          <cell r="AC4">
            <v>5</v>
          </cell>
          <cell r="AD4">
            <v>6</v>
          </cell>
          <cell r="AE4">
            <v>7</v>
          </cell>
          <cell r="AF4" t="str">
            <v>Total general</v>
          </cell>
        </row>
        <row r="5">
          <cell r="G5" t="str">
            <v>04101-LA SERENA</v>
          </cell>
          <cell r="H5">
            <v>6</v>
          </cell>
          <cell r="I5">
            <v>22</v>
          </cell>
          <cell r="J5">
            <v>28</v>
          </cell>
          <cell r="K5">
            <v>18</v>
          </cell>
          <cell r="L5">
            <v>7</v>
          </cell>
          <cell r="M5">
            <v>5</v>
          </cell>
          <cell r="N5">
            <v>17</v>
          </cell>
          <cell r="O5">
            <v>103</v>
          </cell>
          <cell r="X5" t="str">
            <v>04101-LA SERENA</v>
          </cell>
          <cell r="Y5">
            <v>0</v>
          </cell>
          <cell r="Z5">
            <v>5</v>
          </cell>
          <cell r="AA5">
            <v>2</v>
          </cell>
          <cell r="AB5">
            <v>6</v>
          </cell>
          <cell r="AC5">
            <v>3</v>
          </cell>
          <cell r="AD5">
            <v>24</v>
          </cell>
          <cell r="AE5">
            <v>5</v>
          </cell>
          <cell r="AF5">
            <v>45</v>
          </cell>
        </row>
        <row r="6">
          <cell r="G6" t="str">
            <v>105300-CES. CARDENAL CARO</v>
          </cell>
          <cell r="H6">
            <v>0</v>
          </cell>
          <cell r="I6">
            <v>0</v>
          </cell>
          <cell r="J6">
            <v>0</v>
          </cell>
          <cell r="K6">
            <v>5</v>
          </cell>
          <cell r="L6">
            <v>0</v>
          </cell>
          <cell r="M6">
            <v>1</v>
          </cell>
          <cell r="N6">
            <v>1</v>
          </cell>
          <cell r="O6">
            <v>7</v>
          </cell>
          <cell r="X6" t="str">
            <v>105300-CES. CARDENAL CARO</v>
          </cell>
          <cell r="Y6">
            <v>0</v>
          </cell>
          <cell r="Z6">
            <v>0</v>
          </cell>
          <cell r="AA6">
            <v>1</v>
          </cell>
          <cell r="AB6">
            <v>5</v>
          </cell>
          <cell r="AC6">
            <v>1</v>
          </cell>
          <cell r="AD6">
            <v>0</v>
          </cell>
          <cell r="AE6">
            <v>2</v>
          </cell>
          <cell r="AF6">
            <v>9</v>
          </cell>
        </row>
        <row r="7">
          <cell r="G7" t="str">
            <v>105301-CES. LAS COMPAÑIAS</v>
          </cell>
          <cell r="H7">
            <v>3</v>
          </cell>
          <cell r="I7">
            <v>7</v>
          </cell>
          <cell r="J7">
            <v>6</v>
          </cell>
          <cell r="K7">
            <v>4</v>
          </cell>
          <cell r="L7">
            <v>2</v>
          </cell>
          <cell r="M7">
            <v>3</v>
          </cell>
          <cell r="N7">
            <v>1</v>
          </cell>
          <cell r="O7">
            <v>26</v>
          </cell>
          <cell r="X7" t="str">
            <v>105301-CES. LAS COMPAÑIAS</v>
          </cell>
          <cell r="Y7">
            <v>0</v>
          </cell>
          <cell r="Z7">
            <v>3</v>
          </cell>
          <cell r="AA7">
            <v>0</v>
          </cell>
          <cell r="AB7">
            <v>0</v>
          </cell>
          <cell r="AC7">
            <v>2</v>
          </cell>
          <cell r="AD7">
            <v>4</v>
          </cell>
          <cell r="AE7">
            <v>3</v>
          </cell>
          <cell r="AF7">
            <v>12</v>
          </cell>
        </row>
        <row r="8">
          <cell r="G8" t="str">
            <v>105302-CES. PEDRO AGUIRRE C.</v>
          </cell>
          <cell r="H8">
            <v>0</v>
          </cell>
          <cell r="I8">
            <v>3</v>
          </cell>
          <cell r="J8">
            <v>4</v>
          </cell>
          <cell r="K8">
            <v>2</v>
          </cell>
          <cell r="L8">
            <v>1</v>
          </cell>
          <cell r="M8">
            <v>0</v>
          </cell>
          <cell r="N8">
            <v>0</v>
          </cell>
          <cell r="O8">
            <v>10</v>
          </cell>
          <cell r="X8" t="str">
            <v>105302-CES. PEDRO AGUIRRE C.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3</v>
          </cell>
          <cell r="AE8">
            <v>0</v>
          </cell>
          <cell r="AF8">
            <v>4</v>
          </cell>
        </row>
        <row r="9">
          <cell r="G9" t="str">
            <v>105313-CES. SCHAFFHAUSER</v>
          </cell>
          <cell r="I9">
            <v>8</v>
          </cell>
          <cell r="J9">
            <v>10</v>
          </cell>
          <cell r="K9">
            <v>3</v>
          </cell>
          <cell r="L9">
            <v>1</v>
          </cell>
          <cell r="M9">
            <v>1</v>
          </cell>
          <cell r="N9">
            <v>8</v>
          </cell>
          <cell r="O9">
            <v>31</v>
          </cell>
          <cell r="X9" t="str">
            <v>105319-CES. CARDENAL R.S.H.</v>
          </cell>
          <cell r="Y9">
            <v>0</v>
          </cell>
          <cell r="AD9">
            <v>17</v>
          </cell>
          <cell r="AE9">
            <v>0</v>
          </cell>
          <cell r="AF9">
            <v>17</v>
          </cell>
        </row>
        <row r="10">
          <cell r="G10" t="str">
            <v>105319-CES. CARDENAL R.S.H.</v>
          </cell>
          <cell r="H10">
            <v>0</v>
          </cell>
          <cell r="I10">
            <v>1</v>
          </cell>
          <cell r="J10">
            <v>1</v>
          </cell>
          <cell r="K10">
            <v>4</v>
          </cell>
          <cell r="L10">
            <v>2</v>
          </cell>
          <cell r="M10">
            <v>0</v>
          </cell>
          <cell r="N10">
            <v>7</v>
          </cell>
          <cell r="O10">
            <v>15</v>
          </cell>
          <cell r="X10" t="str">
            <v>105325-CESFAM JUAN PABLO II</v>
          </cell>
          <cell r="Z10">
            <v>2</v>
          </cell>
          <cell r="AA10">
            <v>0</v>
          </cell>
          <cell r="AF10">
            <v>2</v>
          </cell>
        </row>
        <row r="11">
          <cell r="G11" t="str">
            <v>105325-CESFAM JUAN PABLO II</v>
          </cell>
          <cell r="I11">
            <v>0</v>
          </cell>
          <cell r="J11">
            <v>4</v>
          </cell>
          <cell r="M11">
            <v>0</v>
          </cell>
          <cell r="O11">
            <v>4</v>
          </cell>
          <cell r="X11" t="str">
            <v>105700-CECOF VILLA EL INDIO</v>
          </cell>
          <cell r="Y11">
            <v>0</v>
          </cell>
          <cell r="AE11">
            <v>0</v>
          </cell>
          <cell r="AF11">
            <v>0</v>
          </cell>
        </row>
        <row r="12">
          <cell r="G12" t="str">
            <v>105400-P.S.R. ALGARROBITO            </v>
          </cell>
          <cell r="H12">
            <v>0</v>
          </cell>
          <cell r="I12">
            <v>1</v>
          </cell>
          <cell r="J12">
            <v>3</v>
          </cell>
          <cell r="M12">
            <v>0</v>
          </cell>
          <cell r="N12">
            <v>0</v>
          </cell>
          <cell r="O12">
            <v>4</v>
          </cell>
          <cell r="X12" t="str">
            <v>105701-CECOF VILLA ALEMANIA</v>
          </cell>
          <cell r="Y12">
            <v>0</v>
          </cell>
          <cell r="AA12">
            <v>1</v>
          </cell>
          <cell r="AB12">
            <v>0</v>
          </cell>
          <cell r="AD12">
            <v>0</v>
          </cell>
          <cell r="AE12">
            <v>0</v>
          </cell>
          <cell r="AF12">
            <v>1</v>
          </cell>
        </row>
        <row r="13">
          <cell r="G13" t="str">
            <v>105401-P.S.R. LAS ROJAS</v>
          </cell>
          <cell r="I13">
            <v>0</v>
          </cell>
          <cell r="O13">
            <v>0</v>
          </cell>
          <cell r="X13" t="str">
            <v>04102-COQUIMBO</v>
          </cell>
          <cell r="Y13">
            <v>0</v>
          </cell>
          <cell r="Z13">
            <v>2</v>
          </cell>
          <cell r="AA13">
            <v>0</v>
          </cell>
          <cell r="AB13">
            <v>4</v>
          </cell>
          <cell r="AC13">
            <v>6</v>
          </cell>
          <cell r="AD13">
            <v>5</v>
          </cell>
          <cell r="AE13">
            <v>1</v>
          </cell>
          <cell r="AF13">
            <v>18</v>
          </cell>
        </row>
        <row r="14">
          <cell r="G14" t="str">
            <v>105402-P.S.R. EL ROMERO</v>
          </cell>
          <cell r="H14">
            <v>0</v>
          </cell>
          <cell r="M14">
            <v>0</v>
          </cell>
          <cell r="O14">
            <v>0</v>
          </cell>
          <cell r="X14" t="str">
            <v>105303-CES. SAN JUAN</v>
          </cell>
          <cell r="Y14">
            <v>0</v>
          </cell>
          <cell r="Z14">
            <v>0</v>
          </cell>
          <cell r="AC14">
            <v>0</v>
          </cell>
          <cell r="AE14">
            <v>1</v>
          </cell>
          <cell r="AF14">
            <v>1</v>
          </cell>
        </row>
        <row r="15">
          <cell r="G15" t="str">
            <v>105499-P.S.R. LAMBERT</v>
          </cell>
          <cell r="H15">
            <v>0</v>
          </cell>
          <cell r="I15">
            <v>2</v>
          </cell>
          <cell r="N15">
            <v>0</v>
          </cell>
          <cell r="O15">
            <v>2</v>
          </cell>
          <cell r="X15" t="str">
            <v>105304-CES. SANTA CECILIA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 t="str">
            <v>105700-CECOF VILLA EL INDIO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2</v>
          </cell>
          <cell r="X16" t="str">
            <v>105305-CES. TIERRAS BLANCAS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C16">
            <v>2</v>
          </cell>
          <cell r="AD16">
            <v>4</v>
          </cell>
          <cell r="AE16">
            <v>0</v>
          </cell>
          <cell r="AF16">
            <v>7</v>
          </cell>
        </row>
        <row r="17">
          <cell r="G17" t="str">
            <v>105701-CECOF VILLA ALEMANIA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X17" t="str">
            <v>105321-CES. RURAL  TONGOY</v>
          </cell>
          <cell r="Y17">
            <v>0</v>
          </cell>
          <cell r="Z17">
            <v>0</v>
          </cell>
          <cell r="AB17">
            <v>0</v>
          </cell>
          <cell r="AD17">
            <v>0</v>
          </cell>
          <cell r="AF17">
            <v>0</v>
          </cell>
        </row>
        <row r="18">
          <cell r="G18" t="str">
            <v>105702-CECOF VILLA LAMBERT</v>
          </cell>
          <cell r="H18">
            <v>1</v>
          </cell>
          <cell r="I18">
            <v>0</v>
          </cell>
          <cell r="J18">
            <v>0</v>
          </cell>
          <cell r="L18">
            <v>1</v>
          </cell>
          <cell r="M18">
            <v>0</v>
          </cell>
          <cell r="O18">
            <v>2</v>
          </cell>
          <cell r="X18" t="str">
            <v>105323-CES. DR. SERGIO AGUILAR</v>
          </cell>
          <cell r="Z18">
            <v>1</v>
          </cell>
          <cell r="AA18">
            <v>0</v>
          </cell>
          <cell r="AB18">
            <v>4</v>
          </cell>
          <cell r="AC18">
            <v>4</v>
          </cell>
          <cell r="AD18">
            <v>1</v>
          </cell>
          <cell r="AE18">
            <v>0</v>
          </cell>
          <cell r="AF18">
            <v>10</v>
          </cell>
        </row>
        <row r="19">
          <cell r="G19" t="str">
            <v>04102-COQUIMBO</v>
          </cell>
          <cell r="H19">
            <v>9</v>
          </cell>
          <cell r="I19">
            <v>12</v>
          </cell>
          <cell r="J19">
            <v>10</v>
          </cell>
          <cell r="K19">
            <v>23</v>
          </cell>
          <cell r="L19">
            <v>12</v>
          </cell>
          <cell r="M19">
            <v>12</v>
          </cell>
          <cell r="N19">
            <v>18</v>
          </cell>
          <cell r="O19">
            <v>96</v>
          </cell>
          <cell r="X19" t="str">
            <v>105404-P.S.R. EL TANGUE                         </v>
          </cell>
          <cell r="AE19">
            <v>0</v>
          </cell>
          <cell r="AF19">
            <v>0</v>
          </cell>
        </row>
        <row r="20">
          <cell r="G20" t="str">
            <v>105303-CES. SAN JUAN</v>
          </cell>
          <cell r="H20">
            <v>3</v>
          </cell>
          <cell r="I20">
            <v>4</v>
          </cell>
          <cell r="K20">
            <v>10</v>
          </cell>
          <cell r="N20">
            <v>5</v>
          </cell>
          <cell r="O20">
            <v>22</v>
          </cell>
          <cell r="X20" t="str">
            <v>105405-P.S.R. GUANAQUEROS</v>
          </cell>
          <cell r="Y20">
            <v>0</v>
          </cell>
          <cell r="AA20">
            <v>0</v>
          </cell>
          <cell r="AE20">
            <v>0</v>
          </cell>
          <cell r="AF20">
            <v>0</v>
          </cell>
        </row>
        <row r="21">
          <cell r="G21" t="str">
            <v>105304-CES. SANTA CECILIA</v>
          </cell>
          <cell r="H21">
            <v>1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1</v>
          </cell>
          <cell r="N21">
            <v>0</v>
          </cell>
          <cell r="O21">
            <v>4</v>
          </cell>
          <cell r="X21" t="str">
            <v>105406-P.S.R. PAN DE AZUCAR</v>
          </cell>
          <cell r="Y21">
            <v>0</v>
          </cell>
          <cell r="AB21">
            <v>0</v>
          </cell>
          <cell r="AC21">
            <v>0</v>
          </cell>
          <cell r="AF21">
            <v>0</v>
          </cell>
        </row>
        <row r="22">
          <cell r="G22" t="str">
            <v>105305-CES. TIERRAS BLANCAS</v>
          </cell>
          <cell r="H22">
            <v>4</v>
          </cell>
          <cell r="I22">
            <v>5</v>
          </cell>
          <cell r="J22">
            <v>9</v>
          </cell>
          <cell r="K22">
            <v>4</v>
          </cell>
          <cell r="L22">
            <v>8</v>
          </cell>
          <cell r="M22">
            <v>7</v>
          </cell>
          <cell r="N22">
            <v>5</v>
          </cell>
          <cell r="O22">
            <v>42</v>
          </cell>
          <cell r="X22" t="str">
            <v>105407-P.S.R. TAMBILLOS</v>
          </cell>
          <cell r="AA22">
            <v>0</v>
          </cell>
          <cell r="AF22">
            <v>0</v>
          </cell>
        </row>
        <row r="23">
          <cell r="G23" t="str">
            <v>105321-CES. RURAL  TONGOY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1</v>
          </cell>
          <cell r="O23">
            <v>2</v>
          </cell>
          <cell r="X23" t="str">
            <v>105705-CECOF EL ALBA</v>
          </cell>
          <cell r="Y23">
            <v>0</v>
          </cell>
          <cell r="AD23">
            <v>0</v>
          </cell>
          <cell r="AF23">
            <v>0</v>
          </cell>
        </row>
        <row r="24">
          <cell r="G24" t="str">
            <v>105323-CES. DR. SERGIO AGUILAR</v>
          </cell>
          <cell r="H24">
            <v>1</v>
          </cell>
          <cell r="I24">
            <v>2</v>
          </cell>
          <cell r="J24">
            <v>1</v>
          </cell>
          <cell r="K24">
            <v>4</v>
          </cell>
          <cell r="L24">
            <v>3</v>
          </cell>
          <cell r="M24">
            <v>2</v>
          </cell>
          <cell r="N24">
            <v>6</v>
          </cell>
          <cell r="O24">
            <v>19</v>
          </cell>
          <cell r="X24" t="str">
            <v>04103-ANDACOLLO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2</v>
          </cell>
          <cell r="AD24">
            <v>0</v>
          </cell>
          <cell r="AE24">
            <v>0</v>
          </cell>
          <cell r="AF24">
            <v>3</v>
          </cell>
        </row>
        <row r="25">
          <cell r="G25" t="str">
            <v>105404-P.S.R. EL TANGUE                         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X25" t="str">
            <v>105106-HOSPITAL ANDACOLLO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2</v>
          </cell>
          <cell r="AD25">
            <v>0</v>
          </cell>
          <cell r="AE25">
            <v>0</v>
          </cell>
          <cell r="AF25">
            <v>3</v>
          </cell>
        </row>
        <row r="26">
          <cell r="G26" t="str">
            <v>105405-P.S.R. GUANAQUEROS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X26" t="str">
            <v>04104-LA HIGUERA</v>
          </cell>
          <cell r="AB26">
            <v>0</v>
          </cell>
          <cell r="AC26">
            <v>0</v>
          </cell>
          <cell r="AD26">
            <v>0</v>
          </cell>
          <cell r="AF26">
            <v>0</v>
          </cell>
        </row>
        <row r="27">
          <cell r="G27" t="str">
            <v>105406-P.S.R. PAN DE AZUCAR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</v>
          </cell>
          <cell r="O27">
            <v>2</v>
          </cell>
          <cell r="X27" t="str">
            <v>105500-P.S.R. CALETA HORNOS        </v>
          </cell>
          <cell r="AC27">
            <v>0</v>
          </cell>
          <cell r="AF27">
            <v>0</v>
          </cell>
        </row>
        <row r="28">
          <cell r="G28" t="str">
            <v>105407-P.S.R. TAMBILLOS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X28" t="str">
            <v>105505-P.S.R. LOS CHOROS</v>
          </cell>
          <cell r="AB28">
            <v>0</v>
          </cell>
          <cell r="AD28">
            <v>0</v>
          </cell>
          <cell r="AF28">
            <v>0</v>
          </cell>
        </row>
        <row r="29">
          <cell r="G29" t="str">
            <v>105705-CECOF EL ALBA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1</v>
          </cell>
          <cell r="N29">
            <v>0</v>
          </cell>
          <cell r="O29">
            <v>4</v>
          </cell>
          <cell r="X29" t="str">
            <v>04105-PAIHUANO</v>
          </cell>
          <cell r="AD29">
            <v>0</v>
          </cell>
          <cell r="AE29">
            <v>0</v>
          </cell>
          <cell r="AF29">
            <v>0</v>
          </cell>
        </row>
        <row r="30">
          <cell r="G30" t="str">
            <v>04103-ANDACOLLO</v>
          </cell>
          <cell r="H30">
            <v>1</v>
          </cell>
          <cell r="I30">
            <v>0</v>
          </cell>
          <cell r="J30">
            <v>1</v>
          </cell>
          <cell r="K30">
            <v>0</v>
          </cell>
          <cell r="L30">
            <v>3</v>
          </cell>
          <cell r="M30">
            <v>2</v>
          </cell>
          <cell r="N30">
            <v>1</v>
          </cell>
          <cell r="O30">
            <v>8</v>
          </cell>
          <cell r="X30" t="str">
            <v>105306-CES. PAIHUANO</v>
          </cell>
          <cell r="AD30">
            <v>0</v>
          </cell>
          <cell r="AE30">
            <v>0</v>
          </cell>
          <cell r="AF30">
            <v>0</v>
          </cell>
        </row>
        <row r="31">
          <cell r="G31" t="str">
            <v>105106-HOSPITAL ANDACOLLO</v>
          </cell>
          <cell r="H31">
            <v>1</v>
          </cell>
          <cell r="I31">
            <v>0</v>
          </cell>
          <cell r="J31">
            <v>1</v>
          </cell>
          <cell r="K31">
            <v>0</v>
          </cell>
          <cell r="L31">
            <v>3</v>
          </cell>
          <cell r="M31">
            <v>2</v>
          </cell>
          <cell r="N31">
            <v>1</v>
          </cell>
          <cell r="O31">
            <v>8</v>
          </cell>
          <cell r="X31" t="str">
            <v>04106-VICUÑA</v>
          </cell>
          <cell r="Y31">
            <v>0</v>
          </cell>
          <cell r="Z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str">
            <v>04104-LA HIGUERA</v>
          </cell>
          <cell r="H32">
            <v>1</v>
          </cell>
          <cell r="I32">
            <v>0</v>
          </cell>
          <cell r="J32">
            <v>1</v>
          </cell>
          <cell r="K32">
            <v>0</v>
          </cell>
          <cell r="L32">
            <v>1</v>
          </cell>
          <cell r="M32">
            <v>1</v>
          </cell>
          <cell r="N32">
            <v>1</v>
          </cell>
          <cell r="O32">
            <v>5</v>
          </cell>
          <cell r="X32" t="str">
            <v>105107-HOSPITAL VICUÑA</v>
          </cell>
          <cell r="Y32">
            <v>0</v>
          </cell>
          <cell r="Z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 t="str">
            <v>105314-CES. LA HIGUERA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O33">
            <v>2</v>
          </cell>
          <cell r="X33" t="str">
            <v>105467-P.S.R. DIAGUITAS</v>
          </cell>
          <cell r="Z33">
            <v>0</v>
          </cell>
          <cell r="AF33">
            <v>0</v>
          </cell>
        </row>
        <row r="34">
          <cell r="G34" t="str">
            <v>105500-P.S.R. CALETA HORNOS        </v>
          </cell>
          <cell r="J34">
            <v>1</v>
          </cell>
          <cell r="M34">
            <v>0</v>
          </cell>
          <cell r="O34">
            <v>1</v>
          </cell>
          <cell r="X34" t="str">
            <v>04201-ILLAPEL</v>
          </cell>
          <cell r="Y34">
            <v>0</v>
          </cell>
          <cell r="Z34">
            <v>3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0</v>
          </cell>
          <cell r="AF34">
            <v>4</v>
          </cell>
        </row>
        <row r="35">
          <cell r="G35" t="str">
            <v>105505-P.S.R. LOS CHOROS</v>
          </cell>
          <cell r="I35">
            <v>0</v>
          </cell>
          <cell r="J35">
            <v>0</v>
          </cell>
          <cell r="L35">
            <v>0</v>
          </cell>
          <cell r="O35">
            <v>0</v>
          </cell>
          <cell r="X35" t="str">
            <v>105103-HOSPITAL ILLAPEL</v>
          </cell>
          <cell r="Z35">
            <v>3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0</v>
          </cell>
          <cell r="AF35">
            <v>4</v>
          </cell>
        </row>
        <row r="36">
          <cell r="G36" t="str">
            <v>105506-P.S.R. EL TRAPICHE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2</v>
          </cell>
          <cell r="X36" t="str">
            <v>105326-CESFAM SAN RAFAEL</v>
          </cell>
          <cell r="Y36">
            <v>0</v>
          </cell>
          <cell r="AC36">
            <v>0</v>
          </cell>
          <cell r="AF36">
            <v>0</v>
          </cell>
        </row>
        <row r="37">
          <cell r="G37" t="str">
            <v>04105-PAIHUANO</v>
          </cell>
          <cell r="M37">
            <v>0</v>
          </cell>
          <cell r="N37">
            <v>1</v>
          </cell>
          <cell r="O37">
            <v>1</v>
          </cell>
          <cell r="X37" t="str">
            <v>105443-P.S.R. CARCAMO                   </v>
          </cell>
          <cell r="Z37">
            <v>0</v>
          </cell>
          <cell r="AA37">
            <v>0</v>
          </cell>
          <cell r="AC37">
            <v>0</v>
          </cell>
          <cell r="AF37">
            <v>0</v>
          </cell>
        </row>
        <row r="38">
          <cell r="G38" t="str">
            <v>105306-CES. PAIHUANO</v>
          </cell>
          <cell r="M38">
            <v>0</v>
          </cell>
          <cell r="N38">
            <v>0</v>
          </cell>
          <cell r="O38">
            <v>0</v>
          </cell>
          <cell r="X38" t="str">
            <v>105444-P.S.R. HUINTIL</v>
          </cell>
          <cell r="AB38">
            <v>0</v>
          </cell>
          <cell r="AF38">
            <v>0</v>
          </cell>
        </row>
        <row r="39">
          <cell r="G39" t="str">
            <v>105476-P.S.R. MONTE GRANDE</v>
          </cell>
          <cell r="M39">
            <v>0</v>
          </cell>
          <cell r="O39">
            <v>0</v>
          </cell>
          <cell r="X39" t="str">
            <v>105445-P.S.R. LIMAHUIDA</v>
          </cell>
          <cell r="AA39">
            <v>0</v>
          </cell>
          <cell r="AE39">
            <v>0</v>
          </cell>
          <cell r="AF39">
            <v>0</v>
          </cell>
        </row>
        <row r="40">
          <cell r="G40" t="str">
            <v>105477-P.S.R. PISCO ELQUI</v>
          </cell>
          <cell r="N40">
            <v>1</v>
          </cell>
          <cell r="O40">
            <v>1</v>
          </cell>
          <cell r="X40" t="str">
            <v>105449-P.S.R. TUNGA NORTE</v>
          </cell>
          <cell r="AA40">
            <v>0</v>
          </cell>
          <cell r="AB40">
            <v>0</v>
          </cell>
          <cell r="AF40">
            <v>0</v>
          </cell>
        </row>
        <row r="41">
          <cell r="G41" t="str">
            <v>04106-VICUÑA</v>
          </cell>
          <cell r="H41">
            <v>1</v>
          </cell>
          <cell r="I41">
            <v>0</v>
          </cell>
          <cell r="J41">
            <v>2</v>
          </cell>
          <cell r="K41">
            <v>3</v>
          </cell>
          <cell r="L41">
            <v>0</v>
          </cell>
          <cell r="M41">
            <v>3</v>
          </cell>
          <cell r="N41">
            <v>3</v>
          </cell>
          <cell r="O41">
            <v>12</v>
          </cell>
          <cell r="X41" t="str">
            <v>105485-P.S.R. PLAN DE HORNOS</v>
          </cell>
          <cell r="Z41">
            <v>0</v>
          </cell>
          <cell r="AF41">
            <v>0</v>
          </cell>
        </row>
        <row r="42">
          <cell r="G42" t="str">
            <v>105107-HOSPITAL VICUÑA</v>
          </cell>
          <cell r="H42">
            <v>1</v>
          </cell>
          <cell r="I42">
            <v>0</v>
          </cell>
          <cell r="J42">
            <v>2</v>
          </cell>
          <cell r="K42">
            <v>2</v>
          </cell>
          <cell r="L42">
            <v>0</v>
          </cell>
          <cell r="M42">
            <v>1</v>
          </cell>
          <cell r="N42">
            <v>0</v>
          </cell>
          <cell r="O42">
            <v>6</v>
          </cell>
          <cell r="X42" t="str">
            <v>105486-P.S.R. TUNGA SUR</v>
          </cell>
          <cell r="Y42">
            <v>0</v>
          </cell>
          <cell r="AF42">
            <v>0</v>
          </cell>
        </row>
        <row r="43">
          <cell r="G43" t="str">
            <v>105467-P.S.R. DIAGUITAS</v>
          </cell>
          <cell r="K43">
            <v>1</v>
          </cell>
          <cell r="M43">
            <v>0</v>
          </cell>
          <cell r="N43">
            <v>1</v>
          </cell>
          <cell r="O43">
            <v>2</v>
          </cell>
          <cell r="X43" t="str">
            <v>105496-P.S.R. PINTACURA SUR</v>
          </cell>
          <cell r="AB43">
            <v>0</v>
          </cell>
          <cell r="AC43">
            <v>0</v>
          </cell>
          <cell r="AE43">
            <v>0</v>
          </cell>
          <cell r="AF43">
            <v>0</v>
          </cell>
        </row>
        <row r="44">
          <cell r="G44" t="str">
            <v>105468-P.S.R. EL MOLLE</v>
          </cell>
          <cell r="K44">
            <v>0</v>
          </cell>
          <cell r="L44">
            <v>0</v>
          </cell>
          <cell r="O44">
            <v>0</v>
          </cell>
          <cell r="X44" t="str">
            <v>04202-CANELA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G45" t="str">
            <v>105469-P.S.R. EL TAMBO</v>
          </cell>
          <cell r="M45">
            <v>1</v>
          </cell>
          <cell r="O45">
            <v>1</v>
          </cell>
          <cell r="X45" t="str">
            <v>105309-CES. RURAL CANELA</v>
          </cell>
          <cell r="AA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G46" t="str">
            <v>105471-P.S.R. PERALILLO</v>
          </cell>
          <cell r="H46">
            <v>0</v>
          </cell>
          <cell r="M46">
            <v>1</v>
          </cell>
          <cell r="N46">
            <v>1</v>
          </cell>
          <cell r="O46">
            <v>2</v>
          </cell>
          <cell r="X46" t="str">
            <v>105450-P.S.R. MINCHA NORTE            </v>
          </cell>
          <cell r="AC46">
            <v>0</v>
          </cell>
          <cell r="AD46">
            <v>0</v>
          </cell>
          <cell r="AF46">
            <v>0</v>
          </cell>
        </row>
        <row r="47">
          <cell r="G47" t="str">
            <v>105472-P.S.R. RIVADAVIA</v>
          </cell>
          <cell r="H47">
            <v>0</v>
          </cell>
          <cell r="K47">
            <v>0</v>
          </cell>
          <cell r="O47">
            <v>0</v>
          </cell>
          <cell r="X47" t="str">
            <v>105451-P.S.R. AGUA FRIA</v>
          </cell>
          <cell r="AB47">
            <v>0</v>
          </cell>
          <cell r="AF47">
            <v>0</v>
          </cell>
        </row>
        <row r="48">
          <cell r="G48" t="str">
            <v>105502-P.S.R. CALINGASTA</v>
          </cell>
          <cell r="H48">
            <v>0</v>
          </cell>
          <cell r="I48">
            <v>0</v>
          </cell>
          <cell r="L48">
            <v>0</v>
          </cell>
          <cell r="M48">
            <v>0</v>
          </cell>
          <cell r="N48">
            <v>1</v>
          </cell>
          <cell r="O48">
            <v>1</v>
          </cell>
          <cell r="X48" t="str">
            <v>105482-P.S.R. CANELA ALTA</v>
          </cell>
          <cell r="Y48">
            <v>0</v>
          </cell>
          <cell r="Z48">
            <v>0</v>
          </cell>
          <cell r="AF48">
            <v>0</v>
          </cell>
        </row>
        <row r="49">
          <cell r="G49" t="str">
            <v>04201-ILLAPEL</v>
          </cell>
          <cell r="H49">
            <v>5</v>
          </cell>
          <cell r="I49">
            <v>2</v>
          </cell>
          <cell r="J49">
            <v>1</v>
          </cell>
          <cell r="K49">
            <v>0</v>
          </cell>
          <cell r="L49">
            <v>3</v>
          </cell>
          <cell r="M49">
            <v>1</v>
          </cell>
          <cell r="N49">
            <v>3</v>
          </cell>
          <cell r="O49">
            <v>15</v>
          </cell>
          <cell r="X49" t="str">
            <v>105484-P.S.R. HUENTELAUQUEN</v>
          </cell>
          <cell r="AB49">
            <v>0</v>
          </cell>
          <cell r="AE49">
            <v>0</v>
          </cell>
          <cell r="AF49">
            <v>0</v>
          </cell>
        </row>
        <row r="50">
          <cell r="G50" t="str">
            <v>105103-HOSPITAL ILLAPEL</v>
          </cell>
          <cell r="I50">
            <v>1</v>
          </cell>
          <cell r="J50">
            <v>1</v>
          </cell>
          <cell r="K50">
            <v>0</v>
          </cell>
          <cell r="L50">
            <v>2</v>
          </cell>
          <cell r="M50">
            <v>0</v>
          </cell>
          <cell r="N50">
            <v>2</v>
          </cell>
          <cell r="O50">
            <v>6</v>
          </cell>
          <cell r="X50" t="str">
            <v>105488-P.S.R. ESPIRITU SANTO</v>
          </cell>
          <cell r="AA50">
            <v>0</v>
          </cell>
          <cell r="AF50">
            <v>0</v>
          </cell>
        </row>
        <row r="51">
          <cell r="G51" t="str">
            <v>105326-CESFAM SAN RAFAEL</v>
          </cell>
          <cell r="H51">
            <v>2</v>
          </cell>
          <cell r="I51">
            <v>0</v>
          </cell>
          <cell r="L51">
            <v>1</v>
          </cell>
          <cell r="M51">
            <v>1</v>
          </cell>
          <cell r="N51">
            <v>1</v>
          </cell>
          <cell r="O51">
            <v>5</v>
          </cell>
          <cell r="X51" t="str">
            <v>105498-P.S.R. QUEBRADA DE LINARES</v>
          </cell>
          <cell r="AB51">
            <v>0</v>
          </cell>
          <cell r="AE51">
            <v>0</v>
          </cell>
          <cell r="AF51">
            <v>0</v>
          </cell>
        </row>
        <row r="52">
          <cell r="G52" t="str">
            <v>105443-P.S.R. CARCAMO                   </v>
          </cell>
          <cell r="N52">
            <v>0</v>
          </cell>
          <cell r="O52">
            <v>0</v>
          </cell>
          <cell r="X52" t="str">
            <v>04203-LOS VILOS</v>
          </cell>
          <cell r="Y52">
            <v>0</v>
          </cell>
          <cell r="Z52">
            <v>2</v>
          </cell>
          <cell r="AA52">
            <v>0</v>
          </cell>
          <cell r="AB52">
            <v>0</v>
          </cell>
          <cell r="AC52">
            <v>0</v>
          </cell>
          <cell r="AD52">
            <v>2</v>
          </cell>
          <cell r="AE52">
            <v>1</v>
          </cell>
          <cell r="AF52">
            <v>5</v>
          </cell>
        </row>
        <row r="53">
          <cell r="G53" t="str">
            <v>105445-P.S.R. LIMAHUIDA</v>
          </cell>
          <cell r="N53">
            <v>0</v>
          </cell>
          <cell r="O53">
            <v>0</v>
          </cell>
          <cell r="X53" t="str">
            <v>105108-HOSPITAL LOS VILOS</v>
          </cell>
          <cell r="Y53">
            <v>0</v>
          </cell>
          <cell r="Z53">
            <v>2</v>
          </cell>
          <cell r="AA53">
            <v>0</v>
          </cell>
          <cell r="AB53">
            <v>0</v>
          </cell>
          <cell r="AC53">
            <v>0</v>
          </cell>
          <cell r="AD53">
            <v>2</v>
          </cell>
          <cell r="AE53">
            <v>1</v>
          </cell>
          <cell r="AF53">
            <v>5</v>
          </cell>
        </row>
        <row r="54">
          <cell r="G54" t="str">
            <v>105446-P.S.R. MATANCILLA</v>
          </cell>
          <cell r="N54">
            <v>0</v>
          </cell>
          <cell r="O54">
            <v>0</v>
          </cell>
          <cell r="X54" t="str">
            <v>105478-P.S.R. CAIMANES                   </v>
          </cell>
          <cell r="AD54">
            <v>0</v>
          </cell>
          <cell r="AF54">
            <v>0</v>
          </cell>
        </row>
        <row r="55">
          <cell r="G55" t="str">
            <v>105447-P.S.R. PERALILLO</v>
          </cell>
          <cell r="N55">
            <v>0</v>
          </cell>
          <cell r="O55">
            <v>0</v>
          </cell>
          <cell r="X55" t="str">
            <v>105479-P.S.R. GUANGUALI</v>
          </cell>
          <cell r="AC55">
            <v>0</v>
          </cell>
          <cell r="AE55">
            <v>0</v>
          </cell>
          <cell r="AF55">
            <v>0</v>
          </cell>
        </row>
        <row r="56">
          <cell r="G56" t="str">
            <v>105485-P.S.R. PLAN DE HORNOS</v>
          </cell>
          <cell r="H56">
            <v>2</v>
          </cell>
          <cell r="I56">
            <v>1</v>
          </cell>
          <cell r="J56">
            <v>0</v>
          </cell>
          <cell r="K56">
            <v>0</v>
          </cell>
          <cell r="L56">
            <v>0</v>
          </cell>
          <cell r="O56">
            <v>3</v>
          </cell>
          <cell r="X56" t="str">
            <v>105480-P.S.R. QUILIMARI</v>
          </cell>
          <cell r="Z56">
            <v>0</v>
          </cell>
          <cell r="AF56">
            <v>0</v>
          </cell>
        </row>
        <row r="57">
          <cell r="G57" t="str">
            <v>105487-P.S.R. CAÑAS UNO</v>
          </cell>
          <cell r="H57">
            <v>1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X57" t="str">
            <v>04204-SALAMANCA</v>
          </cell>
          <cell r="Y57">
            <v>2</v>
          </cell>
          <cell r="Z57">
            <v>3</v>
          </cell>
          <cell r="AA57">
            <v>0</v>
          </cell>
          <cell r="AB57">
            <v>1</v>
          </cell>
          <cell r="AC57">
            <v>0</v>
          </cell>
          <cell r="AD57">
            <v>6</v>
          </cell>
          <cell r="AE57">
            <v>2</v>
          </cell>
          <cell r="AF57">
            <v>14</v>
          </cell>
        </row>
        <row r="58">
          <cell r="G58" t="str">
            <v>105496-P.S.R. PINTACURA SUR</v>
          </cell>
          <cell r="H58">
            <v>0</v>
          </cell>
          <cell r="J58">
            <v>0</v>
          </cell>
          <cell r="O58">
            <v>0</v>
          </cell>
          <cell r="X58" t="str">
            <v>105104-HOSPITAL SALAMANCA</v>
          </cell>
          <cell r="Y58">
            <v>1</v>
          </cell>
          <cell r="Z58">
            <v>3</v>
          </cell>
          <cell r="AA58">
            <v>0</v>
          </cell>
          <cell r="AB58">
            <v>1</v>
          </cell>
          <cell r="AC58">
            <v>0</v>
          </cell>
          <cell r="AD58">
            <v>6</v>
          </cell>
          <cell r="AE58">
            <v>2</v>
          </cell>
          <cell r="AF58">
            <v>13</v>
          </cell>
        </row>
        <row r="59">
          <cell r="G59" t="str">
            <v>04202-CANELA</v>
          </cell>
          <cell r="H59">
            <v>0</v>
          </cell>
          <cell r="I59">
            <v>1</v>
          </cell>
          <cell r="J59">
            <v>2</v>
          </cell>
          <cell r="K59">
            <v>1</v>
          </cell>
          <cell r="L59">
            <v>1</v>
          </cell>
          <cell r="M59">
            <v>2</v>
          </cell>
          <cell r="N59">
            <v>0</v>
          </cell>
          <cell r="O59">
            <v>7</v>
          </cell>
          <cell r="X59" t="str">
            <v>105452-P.S.R. CUNCUMEN                 </v>
          </cell>
          <cell r="Y59">
            <v>0</v>
          </cell>
          <cell r="Z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G60" t="str">
            <v>105309-CES. RURAL CANELA</v>
          </cell>
          <cell r="H60">
            <v>0</v>
          </cell>
          <cell r="I60">
            <v>1</v>
          </cell>
          <cell r="J60">
            <v>2</v>
          </cell>
          <cell r="K60">
            <v>1</v>
          </cell>
          <cell r="L60">
            <v>0</v>
          </cell>
          <cell r="M60">
            <v>1</v>
          </cell>
          <cell r="N60">
            <v>0</v>
          </cell>
          <cell r="O60">
            <v>5</v>
          </cell>
          <cell r="X60" t="str">
            <v>105453-P.S.R. TRANQUILLA</v>
          </cell>
          <cell r="AE60">
            <v>0</v>
          </cell>
          <cell r="AF60">
            <v>0</v>
          </cell>
        </row>
        <row r="61">
          <cell r="G61" t="str">
            <v>105450-P.S.R. MINCHA NORTE            </v>
          </cell>
          <cell r="H61">
            <v>0</v>
          </cell>
          <cell r="I61">
            <v>0</v>
          </cell>
          <cell r="J61">
            <v>0</v>
          </cell>
          <cell r="M61">
            <v>0</v>
          </cell>
          <cell r="O61">
            <v>0</v>
          </cell>
          <cell r="X61" t="str">
            <v>105454-P.S.R. CUNLAGUA</v>
          </cell>
          <cell r="AB61">
            <v>0</v>
          </cell>
          <cell r="AC61">
            <v>0</v>
          </cell>
          <cell r="AD61">
            <v>0</v>
          </cell>
          <cell r="AF61">
            <v>0</v>
          </cell>
        </row>
        <row r="62">
          <cell r="G62" t="str">
            <v>105451-P.S.R. AGUA FRIA</v>
          </cell>
          <cell r="H62">
            <v>0</v>
          </cell>
          <cell r="I62">
            <v>0</v>
          </cell>
          <cell r="K62">
            <v>0</v>
          </cell>
          <cell r="O62">
            <v>0</v>
          </cell>
          <cell r="X62" t="str">
            <v>105455-P.S.R. CHILLEPIN</v>
          </cell>
          <cell r="Y62">
            <v>0</v>
          </cell>
          <cell r="Z62">
            <v>0</v>
          </cell>
          <cell r="AC62">
            <v>0</v>
          </cell>
          <cell r="AF62">
            <v>0</v>
          </cell>
        </row>
        <row r="63">
          <cell r="G63" t="str">
            <v>105482-P.S.R. CANELA ALTA</v>
          </cell>
          <cell r="H63">
            <v>0</v>
          </cell>
          <cell r="I63">
            <v>0</v>
          </cell>
          <cell r="J63">
            <v>0</v>
          </cell>
          <cell r="M63">
            <v>0</v>
          </cell>
          <cell r="O63">
            <v>0</v>
          </cell>
          <cell r="X63" t="str">
            <v>105456-P.S.R. LLIMPO</v>
          </cell>
          <cell r="AA63">
            <v>0</v>
          </cell>
          <cell r="AE63">
            <v>0</v>
          </cell>
          <cell r="AF63">
            <v>0</v>
          </cell>
        </row>
        <row r="64">
          <cell r="G64" t="str">
            <v>105483-P.S.R. LOS RULOS</v>
          </cell>
          <cell r="H64">
            <v>0</v>
          </cell>
          <cell r="O64">
            <v>0</v>
          </cell>
          <cell r="X64" t="str">
            <v>105457-P.S.R. SAN AGUSTIN</v>
          </cell>
          <cell r="Y64">
            <v>1</v>
          </cell>
          <cell r="AF64">
            <v>1</v>
          </cell>
        </row>
        <row r="65">
          <cell r="G65" t="str">
            <v>105484-P.S.R. HUENTELAUQUEN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1</v>
          </cell>
          <cell r="X65" t="str">
            <v>105458-P.S.R. TAHUINCO</v>
          </cell>
          <cell r="AA65">
            <v>0</v>
          </cell>
          <cell r="AC65">
            <v>0</v>
          </cell>
          <cell r="AF65">
            <v>0</v>
          </cell>
        </row>
        <row r="66">
          <cell r="G66" t="str">
            <v>105488-P.S.R. ESPIRITU SANTO</v>
          </cell>
          <cell r="H66">
            <v>0</v>
          </cell>
          <cell r="I66">
            <v>0</v>
          </cell>
          <cell r="M66">
            <v>1</v>
          </cell>
          <cell r="O66">
            <v>1</v>
          </cell>
          <cell r="X66" t="str">
            <v>105491-P.S.R. QUELEN BAJO</v>
          </cell>
          <cell r="Y66">
            <v>0</v>
          </cell>
          <cell r="Z66">
            <v>0</v>
          </cell>
          <cell r="AB66">
            <v>0</v>
          </cell>
          <cell r="AE66">
            <v>0</v>
          </cell>
          <cell r="AF66">
            <v>0</v>
          </cell>
        </row>
        <row r="67">
          <cell r="G67" t="str">
            <v>105493-P.S.R. MINCHA SUR</v>
          </cell>
          <cell r="M67">
            <v>0</v>
          </cell>
          <cell r="O67">
            <v>0</v>
          </cell>
          <cell r="X67" t="str">
            <v>105492-P.S.R. CAMISA</v>
          </cell>
          <cell r="AE67">
            <v>0</v>
          </cell>
          <cell r="AF67">
            <v>0</v>
          </cell>
        </row>
        <row r="68">
          <cell r="G68" t="str">
            <v>105497-P.S.R. JABONERIA</v>
          </cell>
          <cell r="K68">
            <v>0</v>
          </cell>
          <cell r="O68">
            <v>0</v>
          </cell>
          <cell r="X68" t="str">
            <v>105501-P.S.R. ARBOLEDA GRANDE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E68">
            <v>0</v>
          </cell>
          <cell r="AF68">
            <v>0</v>
          </cell>
        </row>
        <row r="69">
          <cell r="G69" t="str">
            <v>105498-P.S.R. QUEBRADA DE LINARES</v>
          </cell>
          <cell r="M69">
            <v>0</v>
          </cell>
          <cell r="N69">
            <v>0</v>
          </cell>
          <cell r="O69">
            <v>0</v>
          </cell>
          <cell r="X69" t="str">
            <v>04301-OVALLE</v>
          </cell>
          <cell r="Y69">
            <v>0</v>
          </cell>
          <cell r="Z69">
            <v>0</v>
          </cell>
          <cell r="AA69">
            <v>1</v>
          </cell>
          <cell r="AB69">
            <v>1</v>
          </cell>
          <cell r="AC69">
            <v>2</v>
          </cell>
          <cell r="AD69">
            <v>5</v>
          </cell>
          <cell r="AE69">
            <v>1</v>
          </cell>
          <cell r="AF69">
            <v>10</v>
          </cell>
        </row>
        <row r="70">
          <cell r="G70" t="str">
            <v>04203-LOS VILOS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2</v>
          </cell>
          <cell r="N70">
            <v>0</v>
          </cell>
          <cell r="O70">
            <v>3</v>
          </cell>
          <cell r="X70" t="str">
            <v>105315-CES. RURAL C. DE TAMAYA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G71" t="str">
            <v>105108-HOSPITAL LOS VILOS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</v>
          </cell>
          <cell r="N71">
            <v>0</v>
          </cell>
          <cell r="O71">
            <v>1</v>
          </cell>
          <cell r="X71" t="str">
            <v>105317-CES. JORGE JORDAN D.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G72" t="str">
            <v>105478-P.S.R. CAIMANES                   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1</v>
          </cell>
          <cell r="N72">
            <v>0</v>
          </cell>
          <cell r="O72">
            <v>1</v>
          </cell>
          <cell r="X72" t="str">
            <v>105322-CES. MARCOS MACUADA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D72">
            <v>2</v>
          </cell>
          <cell r="AE72">
            <v>1</v>
          </cell>
          <cell r="AF72">
            <v>4</v>
          </cell>
        </row>
        <row r="73">
          <cell r="G73" t="str">
            <v>105479-P.S.R. GUANGUALI</v>
          </cell>
          <cell r="H73">
            <v>0</v>
          </cell>
          <cell r="I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X73" t="str">
            <v>105324-CES. SOTAQUI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F73">
            <v>0</v>
          </cell>
        </row>
        <row r="74">
          <cell r="G74" t="str">
            <v>105480-P.S.R. QUILIMARI</v>
          </cell>
          <cell r="H74">
            <v>0</v>
          </cell>
          <cell r="I74">
            <v>0</v>
          </cell>
          <cell r="O74">
            <v>0</v>
          </cell>
          <cell r="X74" t="str">
            <v>105415-P.S.R. BARRAZA</v>
          </cell>
          <cell r="Y74">
            <v>0</v>
          </cell>
          <cell r="AA74">
            <v>1</v>
          </cell>
          <cell r="AD74">
            <v>0</v>
          </cell>
          <cell r="AF74">
            <v>1</v>
          </cell>
        </row>
        <row r="75">
          <cell r="G75" t="str">
            <v>105481-P.S.R. TILAMA</v>
          </cell>
          <cell r="H75">
            <v>0</v>
          </cell>
          <cell r="L75">
            <v>1</v>
          </cell>
          <cell r="O75">
            <v>1</v>
          </cell>
          <cell r="X75" t="str">
            <v>105416-P.S.R. CAMARICO                  </v>
          </cell>
          <cell r="Y75">
            <v>0</v>
          </cell>
          <cell r="Z75">
            <v>0</v>
          </cell>
          <cell r="AF75">
            <v>0</v>
          </cell>
        </row>
        <row r="76">
          <cell r="G76" t="str">
            <v>04204-SALAMANCA</v>
          </cell>
          <cell r="H76">
            <v>3</v>
          </cell>
          <cell r="I76">
            <v>3</v>
          </cell>
          <cell r="J76">
            <v>1</v>
          </cell>
          <cell r="K76">
            <v>4</v>
          </cell>
          <cell r="L76">
            <v>6</v>
          </cell>
          <cell r="M76">
            <v>3</v>
          </cell>
          <cell r="N76">
            <v>5</v>
          </cell>
          <cell r="O76">
            <v>25</v>
          </cell>
          <cell r="X76" t="str">
            <v>105417-P.S.R. ALCONES BAJOS</v>
          </cell>
          <cell r="Y76">
            <v>0</v>
          </cell>
          <cell r="Z76">
            <v>0</v>
          </cell>
          <cell r="AC76">
            <v>1</v>
          </cell>
          <cell r="AE76">
            <v>0</v>
          </cell>
          <cell r="AF76">
            <v>1</v>
          </cell>
        </row>
        <row r="77">
          <cell r="G77" t="str">
            <v>105104-HOSPITAL SALAMANCA</v>
          </cell>
          <cell r="H77">
            <v>2</v>
          </cell>
          <cell r="I77">
            <v>2</v>
          </cell>
          <cell r="J77">
            <v>0</v>
          </cell>
          <cell r="K77">
            <v>3</v>
          </cell>
          <cell r="L77">
            <v>3</v>
          </cell>
          <cell r="M77">
            <v>2</v>
          </cell>
          <cell r="N77">
            <v>2</v>
          </cell>
          <cell r="O77">
            <v>14</v>
          </cell>
          <cell r="X77" t="str">
            <v>105419-P.S.R. LAS SOSSAS</v>
          </cell>
          <cell r="AA77">
            <v>0</v>
          </cell>
          <cell r="AF77">
            <v>0</v>
          </cell>
        </row>
        <row r="78">
          <cell r="G78" t="str">
            <v>105452-P.S.R. CUNCUMEN                 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2</v>
          </cell>
          <cell r="M78">
            <v>1</v>
          </cell>
          <cell r="N78">
            <v>2</v>
          </cell>
          <cell r="O78">
            <v>9</v>
          </cell>
          <cell r="X78" t="str">
            <v>105420-P.S.R. LIMARI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</v>
          </cell>
          <cell r="AE78">
            <v>0</v>
          </cell>
          <cell r="AF78">
            <v>1</v>
          </cell>
        </row>
        <row r="79">
          <cell r="G79" t="str">
            <v>105453-P.S.R. TRANQUILLA</v>
          </cell>
          <cell r="H79">
            <v>0</v>
          </cell>
          <cell r="I79">
            <v>0</v>
          </cell>
          <cell r="L79">
            <v>1</v>
          </cell>
          <cell r="O79">
            <v>1</v>
          </cell>
          <cell r="X79" t="str">
            <v>105437-P.S.R. CHALINGA</v>
          </cell>
          <cell r="AB79">
            <v>0</v>
          </cell>
          <cell r="AF79">
            <v>0</v>
          </cell>
        </row>
        <row r="80">
          <cell r="G80" t="str">
            <v>105454-P.S.R. CUNLAGUA</v>
          </cell>
          <cell r="L80">
            <v>0</v>
          </cell>
          <cell r="O80">
            <v>0</v>
          </cell>
          <cell r="X80" t="str">
            <v>105439-P.S.R. CERRO BLANCO</v>
          </cell>
          <cell r="Y80">
            <v>0</v>
          </cell>
          <cell r="Z80">
            <v>0</v>
          </cell>
          <cell r="AE80">
            <v>0</v>
          </cell>
          <cell r="AF80">
            <v>0</v>
          </cell>
        </row>
        <row r="81">
          <cell r="G81" t="str">
            <v>105455-P.S.R. CHILLEPIN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X81" t="str">
            <v>105507-P.S.R. HUAMALATA</v>
          </cell>
          <cell r="Y81">
            <v>0</v>
          </cell>
          <cell r="AA81">
            <v>0</v>
          </cell>
          <cell r="AC81">
            <v>0</v>
          </cell>
          <cell r="AD81">
            <v>1</v>
          </cell>
          <cell r="AF81">
            <v>1</v>
          </cell>
        </row>
        <row r="82">
          <cell r="G82" t="str">
            <v>105456-P.S.R. LLIMPO</v>
          </cell>
          <cell r="H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X82" t="str">
            <v>105510-P.S.R. RECOLETA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1</v>
          </cell>
          <cell r="AD82">
            <v>1</v>
          </cell>
          <cell r="AE82">
            <v>0</v>
          </cell>
          <cell r="AF82">
            <v>2</v>
          </cell>
        </row>
        <row r="83">
          <cell r="G83" t="str">
            <v>105457-P.S.R. SAN AGUSTIN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  <cell r="N83">
            <v>0</v>
          </cell>
          <cell r="O83">
            <v>0</v>
          </cell>
          <cell r="X83" t="str">
            <v>105722-CECOF SAN JOSE DE LA DEHESA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F83">
            <v>0</v>
          </cell>
        </row>
        <row r="84">
          <cell r="G84" t="str">
            <v>105458-P.S.R. TAHUINCO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X84" t="str">
            <v>105723-CECOF LIMARI</v>
          </cell>
          <cell r="Y84">
            <v>0</v>
          </cell>
          <cell r="Z84">
            <v>0</v>
          </cell>
          <cell r="AC84">
            <v>0</v>
          </cell>
          <cell r="AF84">
            <v>0</v>
          </cell>
        </row>
        <row r="85">
          <cell r="G85" t="str">
            <v>105491-P.S.R. QUELEN BAJO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X85" t="str">
            <v>04302-COMBARBALÁ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G86" t="str">
            <v>105492-P.S.R. CAMISA</v>
          </cell>
          <cell r="K86">
            <v>0</v>
          </cell>
          <cell r="M86">
            <v>0</v>
          </cell>
          <cell r="O86">
            <v>0</v>
          </cell>
          <cell r="X86" t="str">
            <v>105105-HOSPITAL COMBARBALA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G87" t="str">
            <v>105501-P.S.R. ARBOLEDA GRANDE</v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N87">
            <v>1</v>
          </cell>
          <cell r="O87">
            <v>1</v>
          </cell>
          <cell r="X87" t="str">
            <v>105434-P.S.R. SAN MARCOS</v>
          </cell>
          <cell r="AE87">
            <v>0</v>
          </cell>
          <cell r="AF87">
            <v>0</v>
          </cell>
        </row>
        <row r="88">
          <cell r="G88" t="str">
            <v>04301-OVALLE</v>
          </cell>
          <cell r="H88">
            <v>7</v>
          </cell>
          <cell r="I88">
            <v>8</v>
          </cell>
          <cell r="J88">
            <v>3</v>
          </cell>
          <cell r="K88">
            <v>6</v>
          </cell>
          <cell r="L88">
            <v>5</v>
          </cell>
          <cell r="M88">
            <v>3</v>
          </cell>
          <cell r="N88">
            <v>4</v>
          </cell>
          <cell r="O88">
            <v>36</v>
          </cell>
          <cell r="X88" t="str">
            <v>105459-P.S.R. BARRANCAS                </v>
          </cell>
          <cell r="Y88">
            <v>0</v>
          </cell>
          <cell r="AF88">
            <v>0</v>
          </cell>
        </row>
        <row r="89">
          <cell r="G89" t="str">
            <v>105315-CES. RURAL C. DE TAMAYA</v>
          </cell>
          <cell r="I89">
            <v>2</v>
          </cell>
          <cell r="J89">
            <v>0</v>
          </cell>
          <cell r="K89">
            <v>0</v>
          </cell>
          <cell r="L89">
            <v>0</v>
          </cell>
          <cell r="M89">
            <v>2</v>
          </cell>
          <cell r="N89">
            <v>1</v>
          </cell>
          <cell r="O89">
            <v>5</v>
          </cell>
          <cell r="X89" t="str">
            <v>105460-P.S.R. COGOTI 18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  <cell r="AF89">
            <v>0</v>
          </cell>
        </row>
        <row r="90">
          <cell r="G90" t="str">
            <v>105317-CES. JORGE JORDAN D.</v>
          </cell>
          <cell r="H90">
            <v>3</v>
          </cell>
          <cell r="I90">
            <v>1</v>
          </cell>
          <cell r="J90">
            <v>0</v>
          </cell>
          <cell r="K90">
            <v>2</v>
          </cell>
          <cell r="L90">
            <v>2</v>
          </cell>
          <cell r="M90">
            <v>1</v>
          </cell>
          <cell r="N90">
            <v>0</v>
          </cell>
          <cell r="O90">
            <v>9</v>
          </cell>
          <cell r="X90" t="str">
            <v>105462-P.S.R. EL SAUCE</v>
          </cell>
          <cell r="AB90">
            <v>0</v>
          </cell>
          <cell r="AF90">
            <v>0</v>
          </cell>
        </row>
        <row r="91">
          <cell r="G91" t="str">
            <v>105322-CES. MARCOS MACUADA</v>
          </cell>
          <cell r="H91">
            <v>1</v>
          </cell>
          <cell r="I91">
            <v>0</v>
          </cell>
          <cell r="J91">
            <v>1</v>
          </cell>
          <cell r="K91">
            <v>3</v>
          </cell>
          <cell r="L91">
            <v>2</v>
          </cell>
          <cell r="N91">
            <v>3</v>
          </cell>
          <cell r="O91">
            <v>10</v>
          </cell>
          <cell r="X91" t="str">
            <v>105463-P.S.R. QUILITAPIA</v>
          </cell>
          <cell r="AC91">
            <v>0</v>
          </cell>
          <cell r="AF91">
            <v>0</v>
          </cell>
        </row>
        <row r="92">
          <cell r="G92" t="str">
            <v>105324-CES. SOTAQUI</v>
          </cell>
          <cell r="H92">
            <v>0</v>
          </cell>
          <cell r="I92">
            <v>2</v>
          </cell>
          <cell r="J92">
            <v>0</v>
          </cell>
          <cell r="K92">
            <v>0</v>
          </cell>
          <cell r="O92">
            <v>2</v>
          </cell>
          <cell r="X92" t="str">
            <v>105464-P.S.R. LA LIGUA</v>
          </cell>
          <cell r="AC92">
            <v>0</v>
          </cell>
          <cell r="AD92">
            <v>0</v>
          </cell>
          <cell r="AF92">
            <v>0</v>
          </cell>
        </row>
        <row r="93">
          <cell r="G93" t="str">
            <v>105415-P.S.R. BARRAZA</v>
          </cell>
          <cell r="H93">
            <v>1</v>
          </cell>
          <cell r="J93">
            <v>1</v>
          </cell>
          <cell r="L93">
            <v>0</v>
          </cell>
          <cell r="M93">
            <v>0</v>
          </cell>
          <cell r="O93">
            <v>2</v>
          </cell>
          <cell r="X93" t="str">
            <v>105465-P.S.R. RAMADILLA</v>
          </cell>
          <cell r="Y93">
            <v>0</v>
          </cell>
          <cell r="AE93">
            <v>0</v>
          </cell>
          <cell r="AF93">
            <v>0</v>
          </cell>
        </row>
        <row r="94">
          <cell r="G94" t="str">
            <v>105416-P.S.R. CAMARICO                  </v>
          </cell>
          <cell r="H94">
            <v>1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1</v>
          </cell>
          <cell r="X94" t="str">
            <v>105466-P.S.R. VALLE HERMOSO</v>
          </cell>
          <cell r="AA94">
            <v>0</v>
          </cell>
          <cell r="AF94">
            <v>0</v>
          </cell>
        </row>
        <row r="95">
          <cell r="G95" t="str">
            <v>105417-P.S.R. ALCONES BAJOS</v>
          </cell>
          <cell r="I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X95" t="str">
            <v>105490-P.S.R. EL DURAZNO</v>
          </cell>
          <cell r="AE95">
            <v>0</v>
          </cell>
          <cell r="AF95">
            <v>0</v>
          </cell>
        </row>
        <row r="96">
          <cell r="G96" t="str">
            <v>105419-P.S.R. LAS SOSSAS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X96" t="str">
            <v>04303-MONTE PATRIA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G97" t="str">
            <v>105420-P.S.R. LIMARI</v>
          </cell>
          <cell r="H97">
            <v>0</v>
          </cell>
          <cell r="I97">
            <v>0</v>
          </cell>
          <cell r="J97">
            <v>0</v>
          </cell>
          <cell r="L97">
            <v>1</v>
          </cell>
          <cell r="M97">
            <v>0</v>
          </cell>
          <cell r="N97">
            <v>0</v>
          </cell>
          <cell r="O97">
            <v>1</v>
          </cell>
          <cell r="X97" t="str">
            <v>105307-CES. RURAL MONTE PATRIA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G98" t="str">
            <v>105422-P.S.R. HORNILLOS</v>
          </cell>
          <cell r="I98">
            <v>0</v>
          </cell>
          <cell r="J98">
            <v>0</v>
          </cell>
          <cell r="O98">
            <v>0</v>
          </cell>
          <cell r="X98" t="str">
            <v>105311-CES. RURAL CHAÑARAL ALTO</v>
          </cell>
          <cell r="AE98">
            <v>0</v>
          </cell>
          <cell r="AF98">
            <v>0</v>
          </cell>
        </row>
        <row r="99">
          <cell r="G99" t="str">
            <v>105437-P.S.R. CHALINGA</v>
          </cell>
          <cell r="H99">
            <v>0</v>
          </cell>
          <cell r="K99">
            <v>0</v>
          </cell>
          <cell r="M99">
            <v>0</v>
          </cell>
          <cell r="O99">
            <v>0</v>
          </cell>
          <cell r="X99" t="str">
            <v>105312-CES. RURAL CAREN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G100" t="str">
            <v>105507-P.S.R. HUAMALATA</v>
          </cell>
          <cell r="H100">
            <v>0</v>
          </cell>
          <cell r="I100">
            <v>1</v>
          </cell>
          <cell r="J100">
            <v>0</v>
          </cell>
          <cell r="K100">
            <v>0</v>
          </cell>
          <cell r="L100">
            <v>0</v>
          </cell>
          <cell r="O100">
            <v>1</v>
          </cell>
          <cell r="X100" t="str">
            <v>105318-CES. RURAL EL PALQUI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G101" t="str">
            <v>105510-P.S.R. RECOLETA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X101" t="str">
            <v>105430-P.S.R. MIALQUI</v>
          </cell>
          <cell r="Y101">
            <v>0</v>
          </cell>
          <cell r="AF101">
            <v>0</v>
          </cell>
        </row>
        <row r="102">
          <cell r="G102" t="str">
            <v>105722-CECOF SAN JOSE DE LA DEHESA</v>
          </cell>
          <cell r="H102">
            <v>1</v>
          </cell>
          <cell r="I102">
            <v>1</v>
          </cell>
          <cell r="J102">
            <v>0</v>
          </cell>
          <cell r="K102">
            <v>1</v>
          </cell>
          <cell r="L102">
            <v>0</v>
          </cell>
          <cell r="O102">
            <v>3</v>
          </cell>
          <cell r="X102" t="str">
            <v>105431-P.S.R. PEDREGAL</v>
          </cell>
          <cell r="Y102">
            <v>0</v>
          </cell>
          <cell r="Z102">
            <v>0</v>
          </cell>
          <cell r="AF102">
            <v>0</v>
          </cell>
        </row>
        <row r="103">
          <cell r="G103" t="str">
            <v>105723-CECOF LIMARI</v>
          </cell>
          <cell r="H103">
            <v>0</v>
          </cell>
          <cell r="I103">
            <v>1</v>
          </cell>
          <cell r="J103">
            <v>1</v>
          </cell>
          <cell r="O103">
            <v>2</v>
          </cell>
          <cell r="X103" t="str">
            <v>105432-P.S.R. RAPEL</v>
          </cell>
          <cell r="AA103">
            <v>0</v>
          </cell>
          <cell r="AF103">
            <v>0</v>
          </cell>
        </row>
        <row r="104">
          <cell r="G104" t="str">
            <v>04302-COMBARBALÁ</v>
          </cell>
          <cell r="H104">
            <v>0</v>
          </cell>
          <cell r="I104">
            <v>1</v>
          </cell>
          <cell r="J104">
            <v>2</v>
          </cell>
          <cell r="K104">
            <v>4</v>
          </cell>
          <cell r="L104">
            <v>2</v>
          </cell>
          <cell r="M104">
            <v>2</v>
          </cell>
          <cell r="N104">
            <v>3</v>
          </cell>
          <cell r="O104">
            <v>14</v>
          </cell>
          <cell r="X104" t="str">
            <v>105435-P.S.R. TULAHUEN</v>
          </cell>
          <cell r="AB104">
            <v>0</v>
          </cell>
          <cell r="AC104">
            <v>0</v>
          </cell>
          <cell r="AE104">
            <v>0</v>
          </cell>
          <cell r="AF104">
            <v>0</v>
          </cell>
        </row>
        <row r="105">
          <cell r="G105" t="str">
            <v>105105-HOSPITAL COMBARBALA</v>
          </cell>
          <cell r="H105">
            <v>0</v>
          </cell>
          <cell r="I105">
            <v>1</v>
          </cell>
          <cell r="J105">
            <v>1</v>
          </cell>
          <cell r="K105">
            <v>4</v>
          </cell>
          <cell r="L105">
            <v>2</v>
          </cell>
          <cell r="M105">
            <v>1</v>
          </cell>
          <cell r="N105">
            <v>2</v>
          </cell>
          <cell r="O105">
            <v>11</v>
          </cell>
          <cell r="X105" t="str">
            <v>105436-P.S.R. EL MAITEN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0</v>
          </cell>
        </row>
        <row r="106">
          <cell r="G106" t="str">
            <v>105434-P.S.R. SAN MARCOS</v>
          </cell>
          <cell r="I106">
            <v>0</v>
          </cell>
          <cell r="K106">
            <v>0</v>
          </cell>
          <cell r="M106">
            <v>1</v>
          </cell>
          <cell r="N106">
            <v>1</v>
          </cell>
          <cell r="O106">
            <v>2</v>
          </cell>
          <cell r="X106" t="str">
            <v>04304-PUNITAQUI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G107" t="str">
            <v>105441-P.S.R. MANQUEHUA</v>
          </cell>
          <cell r="J107">
            <v>1</v>
          </cell>
          <cell r="K107">
            <v>0</v>
          </cell>
          <cell r="O107">
            <v>1</v>
          </cell>
          <cell r="X107" t="str">
            <v>105308-CES. RURAL PUNITAQUI</v>
          </cell>
          <cell r="Z107">
            <v>0</v>
          </cell>
          <cell r="AB107">
            <v>0</v>
          </cell>
          <cell r="AD107">
            <v>0</v>
          </cell>
          <cell r="AF107">
            <v>0</v>
          </cell>
        </row>
        <row r="108">
          <cell r="G108" t="str">
            <v>105459-P.S.R. BARRANCAS                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X108" t="str">
            <v>105440-P.S.R. DIVISADERO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G109" t="str">
            <v>105460-P.S.R. COGOTI 18</v>
          </cell>
          <cell r="J109">
            <v>0</v>
          </cell>
          <cell r="K109">
            <v>0</v>
          </cell>
          <cell r="N109">
            <v>0</v>
          </cell>
          <cell r="O109">
            <v>0</v>
          </cell>
          <cell r="X109" t="str">
            <v>105508-P.S.R. EL PARRAL DE QUILES  </v>
          </cell>
          <cell r="AC109">
            <v>0</v>
          </cell>
          <cell r="AF109">
            <v>0</v>
          </cell>
        </row>
        <row r="110">
          <cell r="G110" t="str">
            <v>105461-P.S.R. EL HUACHO</v>
          </cell>
          <cell r="M110">
            <v>0</v>
          </cell>
          <cell r="O110">
            <v>0</v>
          </cell>
          <cell r="X110" t="str">
            <v>04305-RIO HURATDO</v>
          </cell>
          <cell r="Z110">
            <v>0</v>
          </cell>
          <cell r="AF110">
            <v>0</v>
          </cell>
        </row>
        <row r="111">
          <cell r="G111" t="str">
            <v>105462-P.S.R. EL SAUCE</v>
          </cell>
          <cell r="H111">
            <v>0</v>
          </cell>
          <cell r="I111">
            <v>0</v>
          </cell>
          <cell r="O111">
            <v>0</v>
          </cell>
          <cell r="X111" t="str">
            <v>105409-P.S.R. EL CHAÑAR</v>
          </cell>
          <cell r="Z111">
            <v>0</v>
          </cell>
          <cell r="AF111">
            <v>0</v>
          </cell>
        </row>
        <row r="112">
          <cell r="G112" t="str">
            <v>105463-P.S.R. QUILITAPIA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X112" t="str">
            <v>105414-P.S.R. SERON</v>
          </cell>
          <cell r="Z112">
            <v>0</v>
          </cell>
          <cell r="AF112">
            <v>0</v>
          </cell>
        </row>
        <row r="113">
          <cell r="G113" t="str">
            <v>105464-P.S.R. LA LIGUA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  <cell r="X113" t="str">
            <v>Total general</v>
          </cell>
          <cell r="Y113">
            <v>2</v>
          </cell>
          <cell r="Z113">
            <v>15</v>
          </cell>
          <cell r="AA113">
            <v>4</v>
          </cell>
          <cell r="AB113">
            <v>12</v>
          </cell>
          <cell r="AC113">
            <v>13</v>
          </cell>
          <cell r="AD113">
            <v>43</v>
          </cell>
          <cell r="AE113">
            <v>10</v>
          </cell>
          <cell r="AF113">
            <v>99</v>
          </cell>
        </row>
        <row r="114">
          <cell r="G114" t="str">
            <v>105490-P.S.R. EL DURAZNO</v>
          </cell>
          <cell r="L114">
            <v>0</v>
          </cell>
          <cell r="O114">
            <v>0</v>
          </cell>
        </row>
        <row r="115">
          <cell r="G115" t="str">
            <v>04303-MONTE PATRIA</v>
          </cell>
          <cell r="H115">
            <v>6</v>
          </cell>
          <cell r="I115">
            <v>1</v>
          </cell>
          <cell r="J115">
            <v>2</v>
          </cell>
          <cell r="K115">
            <v>2</v>
          </cell>
          <cell r="L115">
            <v>1</v>
          </cell>
          <cell r="M115">
            <v>5</v>
          </cell>
          <cell r="N115">
            <v>2</v>
          </cell>
          <cell r="O115">
            <v>19</v>
          </cell>
        </row>
        <row r="116">
          <cell r="G116" t="str">
            <v>105307-CES. RURAL MONTE PATRIA</v>
          </cell>
          <cell r="H116">
            <v>4</v>
          </cell>
          <cell r="I116">
            <v>1</v>
          </cell>
          <cell r="J116">
            <v>1</v>
          </cell>
          <cell r="K116">
            <v>1</v>
          </cell>
          <cell r="L116">
            <v>0</v>
          </cell>
          <cell r="M116">
            <v>2</v>
          </cell>
          <cell r="N116">
            <v>1</v>
          </cell>
          <cell r="O116">
            <v>10</v>
          </cell>
        </row>
        <row r="117">
          <cell r="G117" t="str">
            <v>105311-CES. RURAL CHAÑARAL ALTO</v>
          </cell>
          <cell r="H117">
            <v>1</v>
          </cell>
          <cell r="M117">
            <v>0</v>
          </cell>
          <cell r="N117">
            <v>0</v>
          </cell>
          <cell r="O117">
            <v>1</v>
          </cell>
        </row>
        <row r="118">
          <cell r="G118" t="str">
            <v>105312-CES. RURAL CAREN</v>
          </cell>
          <cell r="H118">
            <v>0</v>
          </cell>
          <cell r="I118">
            <v>0</v>
          </cell>
          <cell r="J118">
            <v>0</v>
          </cell>
          <cell r="K118">
            <v>1</v>
          </cell>
          <cell r="M118">
            <v>0</v>
          </cell>
          <cell r="N118">
            <v>0</v>
          </cell>
          <cell r="O118">
            <v>1</v>
          </cell>
        </row>
        <row r="119">
          <cell r="G119" t="str">
            <v>105318-CES. RURAL EL PALQUI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1</v>
          </cell>
          <cell r="N119">
            <v>1</v>
          </cell>
          <cell r="O119">
            <v>3</v>
          </cell>
        </row>
        <row r="120">
          <cell r="G120" t="str">
            <v>105425-P.S.R. CHILECITO</v>
          </cell>
          <cell r="J120">
            <v>0</v>
          </cell>
          <cell r="K120">
            <v>0</v>
          </cell>
          <cell r="O120">
            <v>0</v>
          </cell>
        </row>
        <row r="121">
          <cell r="G121" t="str">
            <v>105430-P.S.R. MIALQUI</v>
          </cell>
          <cell r="I121">
            <v>0</v>
          </cell>
          <cell r="N121">
            <v>0</v>
          </cell>
          <cell r="O121">
            <v>0</v>
          </cell>
        </row>
        <row r="122">
          <cell r="G122" t="str">
            <v>105431-P.S.R. PEDREGAL</v>
          </cell>
          <cell r="H122">
            <v>1</v>
          </cell>
          <cell r="J122">
            <v>1</v>
          </cell>
          <cell r="M122">
            <v>1</v>
          </cell>
          <cell r="N122">
            <v>0</v>
          </cell>
          <cell r="O122">
            <v>3</v>
          </cell>
        </row>
        <row r="123">
          <cell r="G123" t="str">
            <v>105435-P.S.R. TULAHUEN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N123">
            <v>0</v>
          </cell>
          <cell r="O123">
            <v>0</v>
          </cell>
        </row>
        <row r="124">
          <cell r="G124" t="str">
            <v>105436-P.S.R. EL MAITEN</v>
          </cell>
          <cell r="I124">
            <v>0</v>
          </cell>
          <cell r="J124">
            <v>0</v>
          </cell>
          <cell r="M124">
            <v>1</v>
          </cell>
          <cell r="O124">
            <v>1</v>
          </cell>
        </row>
        <row r="125">
          <cell r="G125" t="str">
            <v>105489-P.S.R. RAMADAS DE TULAHUEN</v>
          </cell>
          <cell r="M125">
            <v>0</v>
          </cell>
          <cell r="O125">
            <v>0</v>
          </cell>
        </row>
        <row r="126">
          <cell r="G126" t="str">
            <v>04304-PUNITAQUI</v>
          </cell>
          <cell r="H126">
            <v>0</v>
          </cell>
          <cell r="I126">
            <v>0</v>
          </cell>
          <cell r="J126">
            <v>1</v>
          </cell>
          <cell r="K126">
            <v>0</v>
          </cell>
          <cell r="L126">
            <v>0</v>
          </cell>
          <cell r="M126">
            <v>3</v>
          </cell>
          <cell r="O126">
            <v>4</v>
          </cell>
        </row>
        <row r="127">
          <cell r="G127" t="str">
            <v>105308-CES. RURAL PUNITAQUI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3</v>
          </cell>
          <cell r="O127">
            <v>4</v>
          </cell>
        </row>
        <row r="128">
          <cell r="G128" t="str">
            <v>105440-P.S.R. DIVISADERO</v>
          </cell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G129" t="str">
            <v>04305-RIO HURATDO</v>
          </cell>
          <cell r="I129">
            <v>0</v>
          </cell>
          <cell r="L129">
            <v>0</v>
          </cell>
          <cell r="O129">
            <v>0</v>
          </cell>
        </row>
        <row r="130">
          <cell r="G130" t="str">
            <v>105414-P.S.R. SERON</v>
          </cell>
          <cell r="I130">
            <v>0</v>
          </cell>
          <cell r="L130">
            <v>0</v>
          </cell>
          <cell r="O130">
            <v>0</v>
          </cell>
        </row>
        <row r="131">
          <cell r="G131" t="str">
            <v>Total general</v>
          </cell>
          <cell r="H131">
            <v>39</v>
          </cell>
          <cell r="I131">
            <v>50</v>
          </cell>
          <cell r="J131">
            <v>54</v>
          </cell>
          <cell r="K131">
            <v>61</v>
          </cell>
          <cell r="L131">
            <v>42</v>
          </cell>
          <cell r="M131">
            <v>44</v>
          </cell>
          <cell r="N131">
            <v>58</v>
          </cell>
          <cell r="O131">
            <v>348</v>
          </cell>
        </row>
      </sheetData>
      <sheetData sheetId="3">
        <row r="6">
          <cell r="G6" t="str">
            <v>105300-CES. CARDENAL CARO</v>
          </cell>
          <cell r="H6">
            <v>8</v>
          </cell>
          <cell r="I6">
            <v>20</v>
          </cell>
          <cell r="J6">
            <v>14</v>
          </cell>
          <cell r="K6">
            <v>14</v>
          </cell>
          <cell r="L6">
            <v>50</v>
          </cell>
          <cell r="M6">
            <v>14</v>
          </cell>
          <cell r="N6">
            <v>19</v>
          </cell>
        </row>
        <row r="7">
          <cell r="G7" t="str">
            <v>105301-CES. LAS COMPAÑIAS</v>
          </cell>
          <cell r="H7">
            <v>10</v>
          </cell>
          <cell r="I7">
            <v>28</v>
          </cell>
          <cell r="J7">
            <v>63</v>
          </cell>
          <cell r="K7">
            <v>107</v>
          </cell>
          <cell r="L7">
            <v>68</v>
          </cell>
          <cell r="M7">
            <v>33</v>
          </cell>
          <cell r="N7">
            <v>55</v>
          </cell>
        </row>
        <row r="8">
          <cell r="G8" t="str">
            <v>105302-CES. PEDRO AGUIRRE C.</v>
          </cell>
          <cell r="H8">
            <v>15</v>
          </cell>
          <cell r="I8">
            <v>35</v>
          </cell>
          <cell r="J8">
            <v>61</v>
          </cell>
          <cell r="K8">
            <v>49</v>
          </cell>
          <cell r="L8">
            <v>32</v>
          </cell>
          <cell r="M8">
            <v>34</v>
          </cell>
          <cell r="N8">
            <v>57</v>
          </cell>
        </row>
        <row r="9">
          <cell r="G9" t="str">
            <v>105313-CES. SCHAFFHAUSER</v>
          </cell>
          <cell r="H9">
            <v>13</v>
          </cell>
          <cell r="I9">
            <v>78</v>
          </cell>
          <cell r="J9">
            <v>172</v>
          </cell>
          <cell r="K9">
            <v>122</v>
          </cell>
          <cell r="L9">
            <v>95</v>
          </cell>
          <cell r="M9">
            <v>160</v>
          </cell>
          <cell r="N9">
            <v>124</v>
          </cell>
        </row>
        <row r="10">
          <cell r="G10" t="str">
            <v>105319-CES. CARDENAL R.S.H.</v>
          </cell>
          <cell r="H10">
            <v>49</v>
          </cell>
          <cell r="I10">
            <v>25</v>
          </cell>
          <cell r="J10">
            <v>30</v>
          </cell>
          <cell r="K10">
            <v>20</v>
          </cell>
          <cell r="L10">
            <v>27</v>
          </cell>
          <cell r="M10">
            <v>26</v>
          </cell>
          <cell r="N10">
            <v>21</v>
          </cell>
        </row>
        <row r="11">
          <cell r="G11" t="str">
            <v>105325-CESFAM JUAN PABLO II</v>
          </cell>
          <cell r="H11">
            <v>16</v>
          </cell>
          <cell r="I11">
            <v>10</v>
          </cell>
          <cell r="J11">
            <v>31</v>
          </cell>
          <cell r="K11">
            <v>51</v>
          </cell>
          <cell r="L11">
            <v>69</v>
          </cell>
          <cell r="M11">
            <v>27</v>
          </cell>
          <cell r="N11">
            <v>40</v>
          </cell>
        </row>
        <row r="12">
          <cell r="G12" t="str">
            <v>105400-P.S.R. ALGARROBITO            </v>
          </cell>
          <cell r="H12">
            <v>0</v>
          </cell>
          <cell r="I12">
            <v>0</v>
          </cell>
          <cell r="J12">
            <v>11</v>
          </cell>
          <cell r="K12">
            <v>3</v>
          </cell>
          <cell r="L12">
            <v>12</v>
          </cell>
          <cell r="M12">
            <v>9</v>
          </cell>
          <cell r="N12">
            <v>8</v>
          </cell>
        </row>
        <row r="13">
          <cell r="G13" t="str">
            <v>105401-P.S.R. LAS ROJAS</v>
          </cell>
          <cell r="H13">
            <v>3</v>
          </cell>
          <cell r="I13">
            <v>0</v>
          </cell>
          <cell r="J13">
            <v>0</v>
          </cell>
          <cell r="K13">
            <v>0</v>
          </cell>
          <cell r="L13">
            <v>2</v>
          </cell>
          <cell r="M13">
            <v>0</v>
          </cell>
          <cell r="N13">
            <v>0</v>
          </cell>
        </row>
        <row r="14">
          <cell r="G14" t="str">
            <v>105402-P.S.R. EL ROMERO</v>
          </cell>
          <cell r="H14">
            <v>0</v>
          </cell>
          <cell r="I14">
            <v>0</v>
          </cell>
          <cell r="J14">
            <v>1</v>
          </cell>
          <cell r="K14">
            <v>3</v>
          </cell>
          <cell r="L14">
            <v>7</v>
          </cell>
          <cell r="M14">
            <v>6</v>
          </cell>
          <cell r="N14">
            <v>4</v>
          </cell>
        </row>
        <row r="15">
          <cell r="G15" t="str">
            <v>105499-P.S.R. LAMBERT</v>
          </cell>
          <cell r="H15">
            <v>0</v>
          </cell>
          <cell r="I15">
            <v>0</v>
          </cell>
          <cell r="J15">
            <v>0</v>
          </cell>
          <cell r="K15">
            <v>2</v>
          </cell>
          <cell r="L15">
            <v>0</v>
          </cell>
          <cell r="M15">
            <v>2</v>
          </cell>
          <cell r="N15">
            <v>1</v>
          </cell>
        </row>
        <row r="16">
          <cell r="G16" t="str">
            <v>105700-CECOF VILLA EL INDIO</v>
          </cell>
          <cell r="H16">
            <v>2</v>
          </cell>
          <cell r="I16">
            <v>6</v>
          </cell>
          <cell r="J16">
            <v>23</v>
          </cell>
          <cell r="K16">
            <v>9</v>
          </cell>
          <cell r="L16">
            <v>8</v>
          </cell>
          <cell r="M16">
            <v>2</v>
          </cell>
          <cell r="N16">
            <v>10</v>
          </cell>
        </row>
        <row r="17">
          <cell r="G17" t="str">
            <v>105701-CECOF VILLA ALEMANIA</v>
          </cell>
          <cell r="H17">
            <v>0</v>
          </cell>
          <cell r="I17">
            <v>2</v>
          </cell>
          <cell r="J17">
            <v>3</v>
          </cell>
          <cell r="K17">
            <v>1</v>
          </cell>
          <cell r="L17">
            <v>0</v>
          </cell>
          <cell r="M17">
            <v>8</v>
          </cell>
          <cell r="N17">
            <v>3</v>
          </cell>
        </row>
        <row r="18">
          <cell r="G18" t="str">
            <v>105702-CECOF VILLA LAMBERT</v>
          </cell>
          <cell r="H18">
            <v>28</v>
          </cell>
          <cell r="I18">
            <v>19</v>
          </cell>
          <cell r="J18">
            <v>60</v>
          </cell>
          <cell r="K18">
            <v>17</v>
          </cell>
          <cell r="L18">
            <v>9</v>
          </cell>
          <cell r="M18">
            <v>7</v>
          </cell>
          <cell r="N18">
            <v>4</v>
          </cell>
        </row>
        <row r="19">
          <cell r="G19" t="str">
            <v>04102-COQUIMBO</v>
          </cell>
          <cell r="H19">
            <v>326</v>
          </cell>
          <cell r="I19">
            <v>286</v>
          </cell>
          <cell r="J19">
            <v>310</v>
          </cell>
          <cell r="K19">
            <v>278</v>
          </cell>
          <cell r="L19">
            <v>293</v>
          </cell>
          <cell r="M19">
            <v>267</v>
          </cell>
          <cell r="N19">
            <v>309</v>
          </cell>
        </row>
        <row r="20">
          <cell r="G20" t="str">
            <v>105303-CES. SAN JUAN</v>
          </cell>
          <cell r="H20">
            <v>64</v>
          </cell>
          <cell r="I20">
            <v>68</v>
          </cell>
          <cell r="J20">
            <v>46</v>
          </cell>
          <cell r="K20">
            <v>31</v>
          </cell>
          <cell r="L20">
            <v>43</v>
          </cell>
          <cell r="M20">
            <v>73</v>
          </cell>
          <cell r="N20">
            <v>72</v>
          </cell>
        </row>
        <row r="21">
          <cell r="G21" t="str">
            <v>105304-CES. SANTA CECILIA</v>
          </cell>
          <cell r="H21">
            <v>63</v>
          </cell>
          <cell r="I21">
            <v>58</v>
          </cell>
          <cell r="J21">
            <v>53</v>
          </cell>
          <cell r="K21">
            <v>75</v>
          </cell>
          <cell r="L21">
            <v>45</v>
          </cell>
          <cell r="M21">
            <v>33</v>
          </cell>
          <cell r="N21">
            <v>35</v>
          </cell>
        </row>
        <row r="22">
          <cell r="G22" t="str">
            <v>105305-CES. TIERRAS BLANCAS</v>
          </cell>
          <cell r="H22">
            <v>48</v>
          </cell>
          <cell r="I22">
            <v>39</v>
          </cell>
          <cell r="J22">
            <v>77</v>
          </cell>
          <cell r="K22">
            <v>44</v>
          </cell>
          <cell r="L22">
            <v>70</v>
          </cell>
          <cell r="M22">
            <v>61</v>
          </cell>
          <cell r="N22">
            <v>58</v>
          </cell>
        </row>
        <row r="23">
          <cell r="G23" t="str">
            <v>105321-CES. RURAL  TONGOY</v>
          </cell>
          <cell r="H23">
            <v>12</v>
          </cell>
          <cell r="I23">
            <v>6</v>
          </cell>
          <cell r="J23">
            <v>12</v>
          </cell>
          <cell r="K23">
            <v>22</v>
          </cell>
          <cell r="L23">
            <v>13</v>
          </cell>
          <cell r="M23">
            <v>4</v>
          </cell>
          <cell r="N23">
            <v>6</v>
          </cell>
        </row>
        <row r="24">
          <cell r="G24" t="str">
            <v>105323-CES. DR. SERGIO AGUILAR</v>
          </cell>
          <cell r="H24">
            <v>115</v>
          </cell>
          <cell r="I24">
            <v>106</v>
          </cell>
          <cell r="J24">
            <v>91</v>
          </cell>
          <cell r="K24">
            <v>90</v>
          </cell>
          <cell r="L24">
            <v>105</v>
          </cell>
          <cell r="M24">
            <v>86</v>
          </cell>
          <cell r="N24">
            <v>119</v>
          </cell>
        </row>
        <row r="25">
          <cell r="G25" t="str">
            <v>105404-P.S.R. EL TANGUE                         </v>
          </cell>
          <cell r="H25">
            <v>8</v>
          </cell>
          <cell r="I25">
            <v>2</v>
          </cell>
          <cell r="J25">
            <v>2</v>
          </cell>
          <cell r="K25">
            <v>3</v>
          </cell>
          <cell r="L25">
            <v>3</v>
          </cell>
          <cell r="M25">
            <v>3</v>
          </cell>
          <cell r="N25">
            <v>2</v>
          </cell>
        </row>
        <row r="26">
          <cell r="G26" t="str">
            <v>105405-P.S.R. GUANAQUEROS</v>
          </cell>
          <cell r="H26">
            <v>2</v>
          </cell>
          <cell r="I26">
            <v>0</v>
          </cell>
          <cell r="J26">
            <v>3</v>
          </cell>
          <cell r="K26">
            <v>4</v>
          </cell>
          <cell r="L26">
            <v>6</v>
          </cell>
          <cell r="M26">
            <v>2</v>
          </cell>
          <cell r="N26">
            <v>0</v>
          </cell>
        </row>
        <row r="27">
          <cell r="G27" t="str">
            <v>105406-P.S.R. PAN DE AZUCAR</v>
          </cell>
          <cell r="H27">
            <v>13</v>
          </cell>
          <cell r="I27">
            <v>3</v>
          </cell>
          <cell r="J27">
            <v>21</v>
          </cell>
          <cell r="K27">
            <v>4</v>
          </cell>
          <cell r="L27">
            <v>6</v>
          </cell>
          <cell r="M27">
            <v>4</v>
          </cell>
          <cell r="N27">
            <v>13</v>
          </cell>
        </row>
        <row r="28">
          <cell r="G28" t="str">
            <v>105407-P.S.R. TAMBILLOS</v>
          </cell>
          <cell r="H28">
            <v>1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</row>
        <row r="29">
          <cell r="G29" t="str">
            <v>105705-CECOF EL ALBA</v>
          </cell>
          <cell r="H29">
            <v>0</v>
          </cell>
          <cell r="I29">
            <v>4</v>
          </cell>
          <cell r="J29">
            <v>2</v>
          </cell>
          <cell r="K29">
            <v>4</v>
          </cell>
          <cell r="L29">
            <v>1</v>
          </cell>
          <cell r="M29">
            <v>0</v>
          </cell>
          <cell r="N29">
            <v>4</v>
          </cell>
        </row>
        <row r="30">
          <cell r="G30" t="str">
            <v>04103-ANDACOLLO</v>
          </cell>
          <cell r="H30">
            <v>12</v>
          </cell>
          <cell r="I30">
            <v>65</v>
          </cell>
          <cell r="J30">
            <v>42</v>
          </cell>
          <cell r="K30">
            <v>41</v>
          </cell>
          <cell r="L30">
            <v>16</v>
          </cell>
          <cell r="M30">
            <v>12</v>
          </cell>
          <cell r="N30">
            <v>7</v>
          </cell>
        </row>
        <row r="31">
          <cell r="G31" t="str">
            <v>105106-HOSPITAL ANDACOLLO</v>
          </cell>
          <cell r="H31">
            <v>12</v>
          </cell>
          <cell r="I31">
            <v>65</v>
          </cell>
          <cell r="J31">
            <v>42</v>
          </cell>
          <cell r="K31">
            <v>41</v>
          </cell>
          <cell r="L31">
            <v>16</v>
          </cell>
          <cell r="M31">
            <v>12</v>
          </cell>
          <cell r="N31">
            <v>7</v>
          </cell>
        </row>
        <row r="32">
          <cell r="G32" t="str">
            <v>04104-LA HIGUERA</v>
          </cell>
          <cell r="I32">
            <v>0</v>
          </cell>
          <cell r="J32">
            <v>0</v>
          </cell>
          <cell r="K32">
            <v>1</v>
          </cell>
          <cell r="L32">
            <v>3</v>
          </cell>
          <cell r="M32">
            <v>0</v>
          </cell>
          <cell r="N32">
            <v>1</v>
          </cell>
        </row>
        <row r="33">
          <cell r="G33" t="str">
            <v>105314-CES. LA HIGUERA</v>
          </cell>
          <cell r="K33">
            <v>1</v>
          </cell>
          <cell r="L33">
            <v>2</v>
          </cell>
          <cell r="M33">
            <v>0</v>
          </cell>
        </row>
        <row r="34">
          <cell r="G34" t="str">
            <v>105500-P.S.R. CALETA HORNOS        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G35" t="str">
            <v>105505-P.S.R. LOS CHOROS</v>
          </cell>
          <cell r="L35">
            <v>1</v>
          </cell>
          <cell r="N35">
            <v>0</v>
          </cell>
        </row>
        <row r="36">
          <cell r="G36" t="str">
            <v>105506-P.S.R. EL TRAPICHE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1</v>
          </cell>
        </row>
        <row r="37">
          <cell r="G37" t="str">
            <v>04105-PAIHUANO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3</v>
          </cell>
        </row>
        <row r="38">
          <cell r="G38" t="str">
            <v>105306-CES. PAIHUANO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</v>
          </cell>
        </row>
        <row r="39">
          <cell r="G39" t="str">
            <v>105475-P.S.R. HORCON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0">
          <cell r="G40" t="str">
            <v>105476-P.S.R. MONTE GRANDE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G41" t="str">
            <v>105477-P.S.R. PISCO ELQUI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</row>
        <row r="42">
          <cell r="G42" t="str">
            <v>04106-VICUÑA</v>
          </cell>
          <cell r="H42">
            <v>41</v>
          </cell>
          <cell r="I42">
            <v>19</v>
          </cell>
          <cell r="J42">
            <v>32</v>
          </cell>
          <cell r="K42">
            <v>49</v>
          </cell>
          <cell r="L42">
            <v>30</v>
          </cell>
          <cell r="M42">
            <v>33</v>
          </cell>
          <cell r="N42">
            <v>23</v>
          </cell>
        </row>
        <row r="43">
          <cell r="G43" t="str">
            <v>105107-HOSPITAL VICUÑA</v>
          </cell>
          <cell r="H43">
            <v>26</v>
          </cell>
          <cell r="I43">
            <v>5</v>
          </cell>
          <cell r="J43">
            <v>7</v>
          </cell>
          <cell r="K43">
            <v>12</v>
          </cell>
          <cell r="L43">
            <v>14</v>
          </cell>
          <cell r="M43">
            <v>12</v>
          </cell>
          <cell r="N43">
            <v>11</v>
          </cell>
        </row>
        <row r="44">
          <cell r="G44" t="str">
            <v>105467-P.S.R. DIAGUITAS</v>
          </cell>
          <cell r="H44">
            <v>7</v>
          </cell>
          <cell r="I44">
            <v>6</v>
          </cell>
          <cell r="J44">
            <v>0</v>
          </cell>
          <cell r="K44">
            <v>2</v>
          </cell>
          <cell r="L44">
            <v>0</v>
          </cell>
          <cell r="M44">
            <v>0</v>
          </cell>
          <cell r="N44">
            <v>1</v>
          </cell>
        </row>
        <row r="45">
          <cell r="G45" t="str">
            <v>105468-P.S.R. EL MOLLE</v>
          </cell>
          <cell r="H45">
            <v>0</v>
          </cell>
          <cell r="I45">
            <v>0</v>
          </cell>
          <cell r="J45">
            <v>1</v>
          </cell>
          <cell r="K45">
            <v>4</v>
          </cell>
          <cell r="L45">
            <v>0</v>
          </cell>
          <cell r="M45">
            <v>0</v>
          </cell>
          <cell r="N45">
            <v>1</v>
          </cell>
        </row>
        <row r="46">
          <cell r="G46" t="str">
            <v>105469-P.S.R. EL TAMBO</v>
          </cell>
          <cell r="H46">
            <v>0</v>
          </cell>
          <cell r="I46">
            <v>1</v>
          </cell>
          <cell r="J46">
            <v>0</v>
          </cell>
          <cell r="K46">
            <v>4</v>
          </cell>
          <cell r="L46">
            <v>1</v>
          </cell>
          <cell r="M46">
            <v>6</v>
          </cell>
          <cell r="N46">
            <v>1</v>
          </cell>
        </row>
        <row r="47">
          <cell r="G47" t="str">
            <v>105470-P.S.R. HUANTA</v>
          </cell>
          <cell r="J47">
            <v>0</v>
          </cell>
        </row>
        <row r="48">
          <cell r="G48" t="str">
            <v>105471-P.S.R. PERALILLO</v>
          </cell>
          <cell r="H48">
            <v>0</v>
          </cell>
          <cell r="I48">
            <v>0</v>
          </cell>
          <cell r="J48">
            <v>10</v>
          </cell>
          <cell r="K48">
            <v>12</v>
          </cell>
          <cell r="L48">
            <v>7</v>
          </cell>
          <cell r="M48">
            <v>0</v>
          </cell>
          <cell r="N48">
            <v>5</v>
          </cell>
        </row>
        <row r="49">
          <cell r="G49" t="str">
            <v>105472-P.S.R. RIVADAVIA</v>
          </cell>
          <cell r="H49">
            <v>8</v>
          </cell>
          <cell r="I49">
            <v>7</v>
          </cell>
          <cell r="J49">
            <v>1</v>
          </cell>
          <cell r="K49">
            <v>2</v>
          </cell>
          <cell r="L49">
            <v>2</v>
          </cell>
          <cell r="M49">
            <v>6</v>
          </cell>
          <cell r="N49">
            <v>0</v>
          </cell>
        </row>
        <row r="50">
          <cell r="G50" t="str">
            <v>105473-P.S.R. TALCUNA</v>
          </cell>
          <cell r="H50">
            <v>0</v>
          </cell>
          <cell r="I50">
            <v>0</v>
          </cell>
          <cell r="J50">
            <v>7</v>
          </cell>
          <cell r="K50">
            <v>0</v>
          </cell>
          <cell r="L50">
            <v>0</v>
          </cell>
          <cell r="M50">
            <v>0</v>
          </cell>
        </row>
        <row r="51">
          <cell r="G51" t="str">
            <v>105474-P.S.R. CHAPILCA</v>
          </cell>
          <cell r="H51">
            <v>0</v>
          </cell>
          <cell r="J51">
            <v>2</v>
          </cell>
          <cell r="K51">
            <v>0</v>
          </cell>
          <cell r="L51">
            <v>3</v>
          </cell>
          <cell r="M51">
            <v>1</v>
          </cell>
          <cell r="N51">
            <v>1</v>
          </cell>
        </row>
        <row r="52">
          <cell r="G52" t="str">
            <v>105502-P.S.R. CALINGASTA</v>
          </cell>
          <cell r="H52">
            <v>0</v>
          </cell>
          <cell r="I52">
            <v>0</v>
          </cell>
          <cell r="J52">
            <v>4</v>
          </cell>
          <cell r="K52">
            <v>13</v>
          </cell>
          <cell r="L52">
            <v>3</v>
          </cell>
          <cell r="M52">
            <v>8</v>
          </cell>
          <cell r="N52">
            <v>2</v>
          </cell>
        </row>
        <row r="53">
          <cell r="G53" t="str">
            <v>105509-P.S.R. GUALLIGUAICA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1</v>
          </cell>
        </row>
        <row r="54">
          <cell r="G54" t="str">
            <v>04201-ILLAPEL</v>
          </cell>
          <cell r="H54">
            <v>50</v>
          </cell>
          <cell r="I54">
            <v>27</v>
          </cell>
          <cell r="J54">
            <v>32</v>
          </cell>
          <cell r="K54">
            <v>45</v>
          </cell>
          <cell r="L54">
            <v>40</v>
          </cell>
          <cell r="M54">
            <v>71</v>
          </cell>
          <cell r="N54">
            <v>32</v>
          </cell>
        </row>
        <row r="55">
          <cell r="G55" t="str">
            <v>105103-HOSPITAL ILLAPEL</v>
          </cell>
          <cell r="H55">
            <v>13</v>
          </cell>
          <cell r="I55">
            <v>10</v>
          </cell>
          <cell r="J55">
            <v>21</v>
          </cell>
          <cell r="K55">
            <v>27</v>
          </cell>
          <cell r="L55">
            <v>9</v>
          </cell>
          <cell r="M55">
            <v>11</v>
          </cell>
          <cell r="N55">
            <v>9</v>
          </cell>
        </row>
        <row r="56">
          <cell r="G56" t="str">
            <v>105326-CESFAM SAN RAFAEL</v>
          </cell>
          <cell r="H56">
            <v>31</v>
          </cell>
          <cell r="I56">
            <v>5</v>
          </cell>
          <cell r="J56">
            <v>2</v>
          </cell>
          <cell r="K56">
            <v>0</v>
          </cell>
          <cell r="L56">
            <v>18</v>
          </cell>
          <cell r="M56">
            <v>40</v>
          </cell>
          <cell r="N56">
            <v>18</v>
          </cell>
        </row>
        <row r="57">
          <cell r="G57" t="str">
            <v>105443-P.S.R. CARCAMO                   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  <cell r="N57">
            <v>0</v>
          </cell>
        </row>
        <row r="58">
          <cell r="G58" t="str">
            <v>105444-P.S.R. HUINTIL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G59" t="str">
            <v>105445-P.S.R. LIMAHUIDA</v>
          </cell>
          <cell r="H59">
            <v>0</v>
          </cell>
          <cell r="I59">
            <v>0</v>
          </cell>
          <cell r="J59">
            <v>2</v>
          </cell>
          <cell r="L59">
            <v>1</v>
          </cell>
          <cell r="M59">
            <v>2</v>
          </cell>
          <cell r="N59">
            <v>2</v>
          </cell>
        </row>
        <row r="60">
          <cell r="G60" t="str">
            <v>105446-P.S.R. MATANCILLA</v>
          </cell>
          <cell r="J60">
            <v>0</v>
          </cell>
          <cell r="M60">
            <v>0</v>
          </cell>
          <cell r="N60">
            <v>0</v>
          </cell>
        </row>
        <row r="61">
          <cell r="G61" t="str">
            <v>105447-P.S.R. PERALILLO</v>
          </cell>
          <cell r="H61">
            <v>0</v>
          </cell>
          <cell r="J61">
            <v>0</v>
          </cell>
          <cell r="K61">
            <v>2</v>
          </cell>
          <cell r="L61">
            <v>0</v>
          </cell>
          <cell r="M61">
            <v>4</v>
          </cell>
          <cell r="N61">
            <v>1</v>
          </cell>
        </row>
        <row r="62">
          <cell r="G62" t="str">
            <v>105448-P.S.R. SANTA VIRGINIA</v>
          </cell>
          <cell r="I62">
            <v>0</v>
          </cell>
          <cell r="J62">
            <v>3</v>
          </cell>
          <cell r="K62">
            <v>4</v>
          </cell>
          <cell r="L62">
            <v>3</v>
          </cell>
          <cell r="M62">
            <v>0</v>
          </cell>
          <cell r="N62">
            <v>0</v>
          </cell>
        </row>
        <row r="63">
          <cell r="G63" t="str">
            <v>105449-P.S.R. TUNGA NORTE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G64" t="str">
            <v>105485-P.S.R. PLAN DE HORNOS</v>
          </cell>
          <cell r="H64">
            <v>0</v>
          </cell>
          <cell r="I64">
            <v>3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</row>
        <row r="65">
          <cell r="G65" t="str">
            <v>105486-P.S.R. TUNGA SUR</v>
          </cell>
          <cell r="H65">
            <v>1</v>
          </cell>
          <cell r="I65">
            <v>0</v>
          </cell>
          <cell r="J65">
            <v>1</v>
          </cell>
          <cell r="L65">
            <v>1</v>
          </cell>
          <cell r="M65">
            <v>5</v>
          </cell>
          <cell r="N65">
            <v>1</v>
          </cell>
        </row>
        <row r="66">
          <cell r="G66" t="str">
            <v>105487-P.S.R. CAÑAS UNO</v>
          </cell>
          <cell r="H66">
            <v>3</v>
          </cell>
          <cell r="I66">
            <v>9</v>
          </cell>
          <cell r="J66">
            <v>2</v>
          </cell>
          <cell r="K66">
            <v>6</v>
          </cell>
          <cell r="L66">
            <v>6</v>
          </cell>
          <cell r="M66">
            <v>0</v>
          </cell>
          <cell r="N66">
            <v>0</v>
          </cell>
        </row>
        <row r="67">
          <cell r="G67" t="str">
            <v>105496-P.S.R. PINTACURA SUR</v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G68" t="str">
            <v>105504-P.S.R. SOCAVON</v>
          </cell>
          <cell r="H68">
            <v>1</v>
          </cell>
          <cell r="I68">
            <v>0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</row>
        <row r="69">
          <cell r="G69" t="str">
            <v>04202-CANELA</v>
          </cell>
          <cell r="H69">
            <v>51</v>
          </cell>
          <cell r="I69">
            <v>11</v>
          </cell>
          <cell r="J69">
            <v>35</v>
          </cell>
          <cell r="K69">
            <v>22</v>
          </cell>
          <cell r="L69">
            <v>10</v>
          </cell>
          <cell r="M69">
            <v>6</v>
          </cell>
          <cell r="N69">
            <v>11</v>
          </cell>
        </row>
        <row r="70">
          <cell r="G70" t="str">
            <v>105309-CES. RURAL CANELA</v>
          </cell>
          <cell r="H70">
            <v>19</v>
          </cell>
          <cell r="I70">
            <v>2</v>
          </cell>
          <cell r="J70">
            <v>9</v>
          </cell>
          <cell r="K70">
            <v>2</v>
          </cell>
          <cell r="L70">
            <v>3</v>
          </cell>
          <cell r="M70">
            <v>2</v>
          </cell>
          <cell r="N70">
            <v>0</v>
          </cell>
        </row>
        <row r="71">
          <cell r="G71" t="str">
            <v>105450-P.S.R. MINCHA NORTE            </v>
          </cell>
          <cell r="H71">
            <v>3</v>
          </cell>
          <cell r="I71">
            <v>0</v>
          </cell>
          <cell r="J71">
            <v>2</v>
          </cell>
          <cell r="K71">
            <v>5</v>
          </cell>
          <cell r="L71">
            <v>2</v>
          </cell>
          <cell r="M71">
            <v>3</v>
          </cell>
          <cell r="N71">
            <v>1</v>
          </cell>
        </row>
        <row r="72">
          <cell r="G72" t="str">
            <v>105451-P.S.R. AGUA FRIA</v>
          </cell>
          <cell r="H72">
            <v>3</v>
          </cell>
          <cell r="I72">
            <v>2</v>
          </cell>
          <cell r="K72">
            <v>2</v>
          </cell>
          <cell r="L72">
            <v>2</v>
          </cell>
          <cell r="N72">
            <v>4</v>
          </cell>
        </row>
        <row r="73">
          <cell r="G73" t="str">
            <v>105482-P.S.R. CANELA ALTA</v>
          </cell>
          <cell r="H73">
            <v>2</v>
          </cell>
          <cell r="I73">
            <v>0</v>
          </cell>
          <cell r="J73">
            <v>5</v>
          </cell>
          <cell r="K73">
            <v>4</v>
          </cell>
          <cell r="L73">
            <v>3</v>
          </cell>
          <cell r="M73">
            <v>0</v>
          </cell>
          <cell r="N73">
            <v>6</v>
          </cell>
        </row>
        <row r="74">
          <cell r="G74" t="str">
            <v>105483-P.S.R. LOS RULOS</v>
          </cell>
          <cell r="H74">
            <v>8</v>
          </cell>
          <cell r="I74">
            <v>2</v>
          </cell>
          <cell r="J74">
            <v>2</v>
          </cell>
          <cell r="K74">
            <v>3</v>
          </cell>
          <cell r="L74">
            <v>0</v>
          </cell>
          <cell r="M74">
            <v>0</v>
          </cell>
        </row>
        <row r="75">
          <cell r="G75" t="str">
            <v>105484-P.S.R. HUENTELAUQUEN</v>
          </cell>
          <cell r="H75">
            <v>4</v>
          </cell>
          <cell r="I75">
            <v>0</v>
          </cell>
          <cell r="J75">
            <v>14</v>
          </cell>
          <cell r="K75">
            <v>3</v>
          </cell>
          <cell r="L75">
            <v>0</v>
          </cell>
          <cell r="M75">
            <v>0</v>
          </cell>
          <cell r="N75">
            <v>0</v>
          </cell>
        </row>
        <row r="76">
          <cell r="G76" t="str">
            <v>105488-P.S.R. ESPIRITU SANTO</v>
          </cell>
          <cell r="H76">
            <v>0</v>
          </cell>
          <cell r="I76">
            <v>1</v>
          </cell>
          <cell r="K76">
            <v>0</v>
          </cell>
        </row>
        <row r="77">
          <cell r="G77" t="str">
            <v>105493-P.S.R. MINCHA SUR</v>
          </cell>
          <cell r="H77">
            <v>3</v>
          </cell>
          <cell r="I77">
            <v>0</v>
          </cell>
          <cell r="J77">
            <v>1</v>
          </cell>
          <cell r="K77">
            <v>2</v>
          </cell>
          <cell r="L77">
            <v>0</v>
          </cell>
          <cell r="M77">
            <v>1</v>
          </cell>
        </row>
        <row r="78">
          <cell r="G78" t="str">
            <v>105497-P.S.R. JABONERIA</v>
          </cell>
          <cell r="H78">
            <v>6</v>
          </cell>
          <cell r="I78">
            <v>2</v>
          </cell>
          <cell r="J78">
            <v>1</v>
          </cell>
          <cell r="L78">
            <v>0</v>
          </cell>
          <cell r="N78">
            <v>0</v>
          </cell>
        </row>
        <row r="79">
          <cell r="G79" t="str">
            <v>105498-P.S.R. QUEBRADA DE LINARES</v>
          </cell>
          <cell r="H79">
            <v>3</v>
          </cell>
          <cell r="I79">
            <v>2</v>
          </cell>
          <cell r="J79">
            <v>1</v>
          </cell>
          <cell r="K79">
            <v>1</v>
          </cell>
          <cell r="L79">
            <v>0</v>
          </cell>
          <cell r="M79">
            <v>0</v>
          </cell>
        </row>
        <row r="80">
          <cell r="G80" t="str">
            <v>04203-LOS VILOS</v>
          </cell>
          <cell r="H80">
            <v>9</v>
          </cell>
          <cell r="I80">
            <v>17</v>
          </cell>
          <cell r="J80">
            <v>48</v>
          </cell>
          <cell r="K80">
            <v>24</v>
          </cell>
          <cell r="L80">
            <v>22</v>
          </cell>
          <cell r="M80">
            <v>17</v>
          </cell>
          <cell r="N80">
            <v>6</v>
          </cell>
        </row>
        <row r="81">
          <cell r="G81" t="str">
            <v>105108-HOSPITAL LOS VILOS</v>
          </cell>
          <cell r="H81">
            <v>8</v>
          </cell>
          <cell r="I81">
            <v>17</v>
          </cell>
          <cell r="J81">
            <v>13</v>
          </cell>
          <cell r="K81">
            <v>13</v>
          </cell>
          <cell r="L81">
            <v>11</v>
          </cell>
          <cell r="M81">
            <v>3</v>
          </cell>
          <cell r="N81">
            <v>1</v>
          </cell>
        </row>
        <row r="82">
          <cell r="G82" t="str">
            <v>105478-P.S.R. CAIMANES                   </v>
          </cell>
          <cell r="H82">
            <v>0</v>
          </cell>
          <cell r="I82">
            <v>0</v>
          </cell>
          <cell r="J82">
            <v>21</v>
          </cell>
          <cell r="K82">
            <v>4</v>
          </cell>
          <cell r="L82">
            <v>1</v>
          </cell>
          <cell r="M82">
            <v>7</v>
          </cell>
          <cell r="N82">
            <v>3</v>
          </cell>
        </row>
        <row r="83">
          <cell r="G83" t="str">
            <v>105479-P.S.R. GUANGUALI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  <cell r="L83">
            <v>5</v>
          </cell>
          <cell r="M83">
            <v>3</v>
          </cell>
          <cell r="N83">
            <v>2</v>
          </cell>
        </row>
        <row r="84">
          <cell r="G84" t="str">
            <v>105480-P.S.R. QUILIMARI</v>
          </cell>
          <cell r="H84">
            <v>0</v>
          </cell>
          <cell r="I84">
            <v>0</v>
          </cell>
          <cell r="J84">
            <v>8</v>
          </cell>
          <cell r="K84">
            <v>4</v>
          </cell>
          <cell r="L84">
            <v>4</v>
          </cell>
          <cell r="M84">
            <v>1</v>
          </cell>
          <cell r="N84">
            <v>0</v>
          </cell>
        </row>
        <row r="85">
          <cell r="G85" t="str">
            <v>105481-P.S.R. TILAMA</v>
          </cell>
          <cell r="I85">
            <v>0</v>
          </cell>
          <cell r="J85">
            <v>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G86" t="str">
            <v>105511-P.S.R. LOS CONDORES</v>
          </cell>
          <cell r="H86">
            <v>1</v>
          </cell>
          <cell r="I86">
            <v>0</v>
          </cell>
          <cell r="J86">
            <v>2</v>
          </cell>
          <cell r="K86">
            <v>0</v>
          </cell>
          <cell r="L86">
            <v>1</v>
          </cell>
          <cell r="M86">
            <v>3</v>
          </cell>
          <cell r="N86">
            <v>0</v>
          </cell>
        </row>
        <row r="87">
          <cell r="G87" t="str">
            <v>04204-SALAMANCA</v>
          </cell>
          <cell r="H87">
            <v>32</v>
          </cell>
          <cell r="I87">
            <v>44</v>
          </cell>
          <cell r="J87">
            <v>50</v>
          </cell>
          <cell r="K87">
            <v>68</v>
          </cell>
          <cell r="L87">
            <v>60</v>
          </cell>
          <cell r="M87">
            <v>63</v>
          </cell>
          <cell r="N87">
            <v>57</v>
          </cell>
        </row>
        <row r="88">
          <cell r="G88" t="str">
            <v>105104-HOSPITAL SALAMANCA</v>
          </cell>
          <cell r="H88">
            <v>10</v>
          </cell>
          <cell r="I88">
            <v>10</v>
          </cell>
          <cell r="J88">
            <v>8</v>
          </cell>
          <cell r="K88">
            <v>20</v>
          </cell>
          <cell r="L88">
            <v>23</v>
          </cell>
          <cell r="M88">
            <v>26</v>
          </cell>
          <cell r="N88">
            <v>18</v>
          </cell>
        </row>
        <row r="89">
          <cell r="G89" t="str">
            <v>105452-P.S.R. CUNCUMEN                 </v>
          </cell>
          <cell r="H89">
            <v>10</v>
          </cell>
          <cell r="I89">
            <v>13</v>
          </cell>
          <cell r="J89">
            <v>19</v>
          </cell>
          <cell r="K89">
            <v>21</v>
          </cell>
          <cell r="L89">
            <v>14</v>
          </cell>
          <cell r="M89">
            <v>15</v>
          </cell>
          <cell r="N89">
            <v>17</v>
          </cell>
        </row>
        <row r="90">
          <cell r="G90" t="str">
            <v>105453-P.S.R. TRANQUILLA</v>
          </cell>
          <cell r="H90">
            <v>3</v>
          </cell>
          <cell r="I90">
            <v>4</v>
          </cell>
          <cell r="J90">
            <v>6</v>
          </cell>
          <cell r="K90">
            <v>2</v>
          </cell>
          <cell r="L90">
            <v>6</v>
          </cell>
          <cell r="M90">
            <v>10</v>
          </cell>
          <cell r="N90">
            <v>5</v>
          </cell>
        </row>
        <row r="91">
          <cell r="G91" t="str">
            <v>105454-P.S.R. CUNLAGUA</v>
          </cell>
          <cell r="H91">
            <v>0</v>
          </cell>
          <cell r="I91">
            <v>3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1</v>
          </cell>
        </row>
        <row r="92">
          <cell r="G92" t="str">
            <v>105455-P.S.R. CHILLEPIN</v>
          </cell>
          <cell r="H92">
            <v>5</v>
          </cell>
          <cell r="I92">
            <v>1</v>
          </cell>
          <cell r="J92">
            <v>0</v>
          </cell>
          <cell r="K92">
            <v>2</v>
          </cell>
          <cell r="L92">
            <v>0</v>
          </cell>
          <cell r="M92">
            <v>3</v>
          </cell>
          <cell r="N92">
            <v>2</v>
          </cell>
        </row>
        <row r="93">
          <cell r="G93" t="str">
            <v>105456-P.S.R. LLIMPO</v>
          </cell>
          <cell r="H93">
            <v>2</v>
          </cell>
          <cell r="I93">
            <v>2</v>
          </cell>
          <cell r="J93">
            <v>4</v>
          </cell>
          <cell r="K93">
            <v>4</v>
          </cell>
          <cell r="L93">
            <v>5</v>
          </cell>
          <cell r="M93">
            <v>1</v>
          </cell>
          <cell r="N93">
            <v>5</v>
          </cell>
        </row>
        <row r="94">
          <cell r="G94" t="str">
            <v>105457-P.S.R. SAN AGUSTIN</v>
          </cell>
          <cell r="H94">
            <v>0</v>
          </cell>
          <cell r="I94">
            <v>3</v>
          </cell>
          <cell r="J94">
            <v>3</v>
          </cell>
          <cell r="K94">
            <v>4</v>
          </cell>
          <cell r="L94">
            <v>2</v>
          </cell>
          <cell r="M94">
            <v>0</v>
          </cell>
          <cell r="N94">
            <v>2</v>
          </cell>
        </row>
        <row r="95">
          <cell r="G95" t="str">
            <v>105458-P.S.R. TAHUINCO</v>
          </cell>
          <cell r="H95">
            <v>0</v>
          </cell>
          <cell r="I95">
            <v>0</v>
          </cell>
          <cell r="J95">
            <v>2</v>
          </cell>
          <cell r="K95">
            <v>4</v>
          </cell>
          <cell r="L95">
            <v>3</v>
          </cell>
          <cell r="M95">
            <v>0</v>
          </cell>
          <cell r="N95">
            <v>2</v>
          </cell>
        </row>
        <row r="96">
          <cell r="G96" t="str">
            <v>105491-P.S.R. QUELEN BAJO</v>
          </cell>
          <cell r="H96">
            <v>1</v>
          </cell>
          <cell r="I96">
            <v>3</v>
          </cell>
          <cell r="J96">
            <v>1</v>
          </cell>
          <cell r="K96">
            <v>2</v>
          </cell>
          <cell r="L96">
            <v>4</v>
          </cell>
          <cell r="M96">
            <v>5</v>
          </cell>
          <cell r="N96">
            <v>3</v>
          </cell>
        </row>
        <row r="97">
          <cell r="G97" t="str">
            <v>105492-P.S.R. CAMISA</v>
          </cell>
          <cell r="H97">
            <v>1</v>
          </cell>
          <cell r="I97">
            <v>0</v>
          </cell>
          <cell r="J97">
            <v>1</v>
          </cell>
          <cell r="K97">
            <v>4</v>
          </cell>
          <cell r="L97">
            <v>0</v>
          </cell>
          <cell r="M97">
            <v>0</v>
          </cell>
          <cell r="N97">
            <v>0</v>
          </cell>
        </row>
        <row r="98">
          <cell r="G98" t="str">
            <v>105501-P.S.R. ARBOLEDA GRANDE</v>
          </cell>
          <cell r="H98">
            <v>0</v>
          </cell>
          <cell r="I98">
            <v>5</v>
          </cell>
          <cell r="J98">
            <v>6</v>
          </cell>
          <cell r="K98">
            <v>5</v>
          </cell>
          <cell r="L98">
            <v>1</v>
          </cell>
          <cell r="M98">
            <v>3</v>
          </cell>
          <cell r="N98">
            <v>2</v>
          </cell>
        </row>
        <row r="99">
          <cell r="G99" t="str">
            <v>04301-OVALLE</v>
          </cell>
          <cell r="H99">
            <v>176</v>
          </cell>
          <cell r="I99">
            <v>122</v>
          </cell>
          <cell r="J99">
            <v>211</v>
          </cell>
          <cell r="K99">
            <v>203</v>
          </cell>
          <cell r="L99">
            <v>168</v>
          </cell>
          <cell r="M99">
            <v>228</v>
          </cell>
          <cell r="N99">
            <v>172</v>
          </cell>
        </row>
        <row r="100">
          <cell r="G100" t="str">
            <v>105315-CES. RURAL C. DE TAMAYA</v>
          </cell>
          <cell r="H100">
            <v>13</v>
          </cell>
          <cell r="I100">
            <v>1</v>
          </cell>
          <cell r="J100">
            <v>24</v>
          </cell>
          <cell r="K100">
            <v>7</v>
          </cell>
          <cell r="L100">
            <v>7</v>
          </cell>
          <cell r="M100">
            <v>8</v>
          </cell>
          <cell r="N100">
            <v>9</v>
          </cell>
        </row>
        <row r="101">
          <cell r="G101" t="str">
            <v>105317-CES. JORGE JORDAN D.</v>
          </cell>
          <cell r="H101">
            <v>114</v>
          </cell>
          <cell r="I101">
            <v>41</v>
          </cell>
          <cell r="J101">
            <v>81</v>
          </cell>
          <cell r="K101">
            <v>82</v>
          </cell>
          <cell r="L101">
            <v>85</v>
          </cell>
          <cell r="M101">
            <v>69</v>
          </cell>
          <cell r="N101">
            <v>59</v>
          </cell>
        </row>
        <row r="102">
          <cell r="G102" t="str">
            <v>105322-CES. MARCOS MACUADA</v>
          </cell>
          <cell r="H102">
            <v>30</v>
          </cell>
          <cell r="I102">
            <v>33</v>
          </cell>
          <cell r="J102">
            <v>65</v>
          </cell>
          <cell r="K102">
            <v>55</v>
          </cell>
          <cell r="L102">
            <v>34</v>
          </cell>
          <cell r="M102">
            <v>93</v>
          </cell>
          <cell r="N102">
            <v>58</v>
          </cell>
        </row>
        <row r="103">
          <cell r="G103" t="str">
            <v>105324-CES. SOTAQUI</v>
          </cell>
          <cell r="H103">
            <v>5</v>
          </cell>
          <cell r="I103">
            <v>5</v>
          </cell>
          <cell r="J103">
            <v>6</v>
          </cell>
          <cell r="K103">
            <v>17</v>
          </cell>
          <cell r="L103">
            <v>5</v>
          </cell>
          <cell r="M103">
            <v>8</v>
          </cell>
          <cell r="N103">
            <v>2</v>
          </cell>
        </row>
        <row r="104">
          <cell r="G104" t="str">
            <v>105415-P.S.R. BARRAZA</v>
          </cell>
          <cell r="H104">
            <v>0</v>
          </cell>
          <cell r="I104">
            <v>0</v>
          </cell>
          <cell r="J104">
            <v>1</v>
          </cell>
          <cell r="K104">
            <v>2</v>
          </cell>
          <cell r="L104">
            <v>2</v>
          </cell>
          <cell r="M104">
            <v>0</v>
          </cell>
          <cell r="N104">
            <v>2</v>
          </cell>
        </row>
        <row r="105">
          <cell r="G105" t="str">
            <v>105416-P.S.R. CAMARICO                  </v>
          </cell>
          <cell r="I105">
            <v>0</v>
          </cell>
          <cell r="J105">
            <v>5</v>
          </cell>
          <cell r="K105">
            <v>4</v>
          </cell>
          <cell r="L105">
            <v>5</v>
          </cell>
          <cell r="M105">
            <v>2</v>
          </cell>
          <cell r="N105">
            <v>2</v>
          </cell>
        </row>
        <row r="106">
          <cell r="G106" t="str">
            <v>105417-P.S.R. ALCONES BAJOS</v>
          </cell>
          <cell r="I106">
            <v>3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G107" t="str">
            <v>105419-P.S.R. LAS SOSSAS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G108" t="str">
            <v>105420-P.S.R. LIMARI</v>
          </cell>
          <cell r="I108">
            <v>0</v>
          </cell>
          <cell r="J108">
            <v>4</v>
          </cell>
          <cell r="K108">
            <v>0</v>
          </cell>
          <cell r="L108">
            <v>4</v>
          </cell>
          <cell r="M108">
            <v>1</v>
          </cell>
          <cell r="N108">
            <v>1</v>
          </cell>
        </row>
        <row r="109">
          <cell r="G109" t="str">
            <v>105422-P.S.R. HORNILLOS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</row>
        <row r="110">
          <cell r="G110" t="str">
            <v>105437-P.S.R. CHALINGA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G111" t="str">
            <v>105439-P.S.R. CERRO BLANCO</v>
          </cell>
          <cell r="H111">
            <v>0</v>
          </cell>
          <cell r="I111">
            <v>1</v>
          </cell>
          <cell r="J111">
            <v>0</v>
          </cell>
          <cell r="K111">
            <v>4</v>
          </cell>
          <cell r="L111">
            <v>0</v>
          </cell>
          <cell r="M111">
            <v>8</v>
          </cell>
          <cell r="N111">
            <v>4</v>
          </cell>
        </row>
        <row r="112">
          <cell r="G112" t="str">
            <v>105507-P.S.R. HUAMALATA</v>
          </cell>
          <cell r="H112">
            <v>1</v>
          </cell>
          <cell r="I112">
            <v>2</v>
          </cell>
          <cell r="J112">
            <v>4</v>
          </cell>
          <cell r="K112">
            <v>5</v>
          </cell>
          <cell r="L112">
            <v>5</v>
          </cell>
          <cell r="M112">
            <v>1</v>
          </cell>
          <cell r="N112">
            <v>4</v>
          </cell>
        </row>
        <row r="113">
          <cell r="G113" t="str">
            <v>105510-P.S.R. RECOLETA</v>
          </cell>
          <cell r="H113">
            <v>1</v>
          </cell>
          <cell r="I113">
            <v>1</v>
          </cell>
          <cell r="J113">
            <v>6</v>
          </cell>
          <cell r="K113">
            <v>4</v>
          </cell>
          <cell r="L113">
            <v>1</v>
          </cell>
          <cell r="M113">
            <v>3</v>
          </cell>
          <cell r="N113">
            <v>5</v>
          </cell>
        </row>
        <row r="114">
          <cell r="G114" t="str">
            <v>105722-CECOF SAN JOSE DE LA DEHESA</v>
          </cell>
          <cell r="H114">
            <v>11</v>
          </cell>
          <cell r="I114">
            <v>30</v>
          </cell>
          <cell r="J114">
            <v>12</v>
          </cell>
          <cell r="K114">
            <v>20</v>
          </cell>
          <cell r="L114">
            <v>17</v>
          </cell>
          <cell r="M114">
            <v>23</v>
          </cell>
          <cell r="N114">
            <v>16</v>
          </cell>
        </row>
        <row r="115">
          <cell r="G115" t="str">
            <v>105723-CECOF LIMARI</v>
          </cell>
          <cell r="H115">
            <v>1</v>
          </cell>
          <cell r="I115">
            <v>5</v>
          </cell>
          <cell r="J115">
            <v>3</v>
          </cell>
          <cell r="K115">
            <v>3</v>
          </cell>
          <cell r="L115">
            <v>3</v>
          </cell>
          <cell r="M115">
            <v>11</v>
          </cell>
          <cell r="N115">
            <v>10</v>
          </cell>
        </row>
        <row r="116">
          <cell r="G116" t="str">
            <v>04302-COMBARBALÁ</v>
          </cell>
          <cell r="H116">
            <v>16</v>
          </cell>
          <cell r="I116">
            <v>17</v>
          </cell>
          <cell r="J116">
            <v>20</v>
          </cell>
          <cell r="K116">
            <v>29</v>
          </cell>
          <cell r="L116">
            <v>32</v>
          </cell>
          <cell r="M116">
            <v>28</v>
          </cell>
          <cell r="N116">
            <v>9</v>
          </cell>
        </row>
        <row r="117">
          <cell r="G117" t="str">
            <v>105105-HOSPITAL COMBARBALA</v>
          </cell>
          <cell r="H117">
            <v>10</v>
          </cell>
          <cell r="I117">
            <v>11</v>
          </cell>
          <cell r="J117">
            <v>6</v>
          </cell>
          <cell r="K117">
            <v>11</v>
          </cell>
          <cell r="L117">
            <v>8</v>
          </cell>
          <cell r="M117">
            <v>3</v>
          </cell>
          <cell r="N117">
            <v>3</v>
          </cell>
        </row>
        <row r="118">
          <cell r="G118" t="str">
            <v>105433-P.S.R. SAN LORENZO</v>
          </cell>
          <cell r="I118">
            <v>0</v>
          </cell>
          <cell r="J118">
            <v>0</v>
          </cell>
          <cell r="L118">
            <v>1</v>
          </cell>
          <cell r="M118">
            <v>2</v>
          </cell>
          <cell r="N118">
            <v>0</v>
          </cell>
        </row>
        <row r="119">
          <cell r="G119" t="str">
            <v>105434-P.S.R. SAN MARCOS</v>
          </cell>
          <cell r="H119">
            <v>0</v>
          </cell>
          <cell r="I119">
            <v>1</v>
          </cell>
          <cell r="J119">
            <v>4</v>
          </cell>
          <cell r="K119">
            <v>1</v>
          </cell>
          <cell r="L119">
            <v>4</v>
          </cell>
          <cell r="M119">
            <v>11</v>
          </cell>
          <cell r="N119">
            <v>1</v>
          </cell>
        </row>
        <row r="120">
          <cell r="G120" t="str">
            <v>105441-P.S.R. MANQUEHUA</v>
          </cell>
          <cell r="H120">
            <v>0</v>
          </cell>
          <cell r="I120">
            <v>1</v>
          </cell>
          <cell r="J120">
            <v>1</v>
          </cell>
          <cell r="K120">
            <v>1</v>
          </cell>
          <cell r="L120">
            <v>3</v>
          </cell>
          <cell r="M120">
            <v>3</v>
          </cell>
          <cell r="N120">
            <v>0</v>
          </cell>
        </row>
        <row r="121">
          <cell r="G121" t="str">
            <v>105459-P.S.R. BARRANCAS                </v>
          </cell>
          <cell r="H121">
            <v>0</v>
          </cell>
          <cell r="I121">
            <v>1</v>
          </cell>
          <cell r="J121">
            <v>3</v>
          </cell>
          <cell r="K121">
            <v>2</v>
          </cell>
          <cell r="L121">
            <v>1</v>
          </cell>
          <cell r="M121">
            <v>0</v>
          </cell>
          <cell r="N121">
            <v>1</v>
          </cell>
        </row>
        <row r="122">
          <cell r="G122" t="str">
            <v>105460-P.S.R. COGOTI 18</v>
          </cell>
          <cell r="H122">
            <v>1</v>
          </cell>
          <cell r="I122">
            <v>0</v>
          </cell>
          <cell r="J122">
            <v>2</v>
          </cell>
          <cell r="K122">
            <v>6</v>
          </cell>
          <cell r="L122">
            <v>0</v>
          </cell>
          <cell r="M122">
            <v>0</v>
          </cell>
          <cell r="N122">
            <v>1</v>
          </cell>
        </row>
        <row r="123">
          <cell r="G123" t="str">
            <v>105461-P.S.R. EL HUACHO</v>
          </cell>
          <cell r="H123">
            <v>1</v>
          </cell>
          <cell r="I123">
            <v>0</v>
          </cell>
          <cell r="K123">
            <v>2</v>
          </cell>
          <cell r="L123">
            <v>1</v>
          </cell>
          <cell r="M123">
            <v>0</v>
          </cell>
          <cell r="N123">
            <v>0</v>
          </cell>
        </row>
        <row r="124">
          <cell r="G124" t="str">
            <v>105462-P.S.R. EL SAUCE</v>
          </cell>
          <cell r="H124">
            <v>0</v>
          </cell>
          <cell r="I124">
            <v>0</v>
          </cell>
          <cell r="J124">
            <v>0</v>
          </cell>
          <cell r="K124">
            <v>3</v>
          </cell>
          <cell r="L124">
            <v>1</v>
          </cell>
          <cell r="M124">
            <v>1</v>
          </cell>
          <cell r="N124">
            <v>0</v>
          </cell>
        </row>
        <row r="125">
          <cell r="G125" t="str">
            <v>105463-P.S.R. QUILITAPIA</v>
          </cell>
          <cell r="H125">
            <v>0</v>
          </cell>
          <cell r="I125">
            <v>2</v>
          </cell>
          <cell r="J125">
            <v>1</v>
          </cell>
          <cell r="K125">
            <v>0</v>
          </cell>
          <cell r="L125">
            <v>0</v>
          </cell>
          <cell r="M125">
            <v>4</v>
          </cell>
          <cell r="N125">
            <v>0</v>
          </cell>
        </row>
        <row r="126">
          <cell r="G126" t="str">
            <v>105464-P.S.R. LA LIGUA</v>
          </cell>
          <cell r="H126">
            <v>0</v>
          </cell>
          <cell r="I126">
            <v>0</v>
          </cell>
          <cell r="J126">
            <v>0</v>
          </cell>
          <cell r="K126">
            <v>2</v>
          </cell>
          <cell r="L126">
            <v>3</v>
          </cell>
          <cell r="M126">
            <v>4</v>
          </cell>
          <cell r="N126">
            <v>1</v>
          </cell>
        </row>
        <row r="127">
          <cell r="G127" t="str">
            <v>105465-P.S.R. RAMADILLA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3</v>
          </cell>
          <cell r="M127">
            <v>0</v>
          </cell>
          <cell r="N127">
            <v>1</v>
          </cell>
        </row>
        <row r="128">
          <cell r="G128" t="str">
            <v>105466-P.S.R. VALLE HERMOSO</v>
          </cell>
          <cell r="H128">
            <v>1</v>
          </cell>
          <cell r="I128">
            <v>0</v>
          </cell>
          <cell r="K128">
            <v>1</v>
          </cell>
          <cell r="L128">
            <v>4</v>
          </cell>
          <cell r="N128">
            <v>0</v>
          </cell>
        </row>
        <row r="129">
          <cell r="G129" t="str">
            <v>105490-P.S.R. EL DURAZNO</v>
          </cell>
          <cell r="H129">
            <v>3</v>
          </cell>
          <cell r="I129">
            <v>1</v>
          </cell>
          <cell r="J129">
            <v>2</v>
          </cell>
          <cell r="K129">
            <v>0</v>
          </cell>
          <cell r="L129">
            <v>3</v>
          </cell>
          <cell r="M129">
            <v>0</v>
          </cell>
          <cell r="N129">
            <v>1</v>
          </cell>
        </row>
        <row r="130">
          <cell r="G130" t="str">
            <v>04303-MONTE PATRIA</v>
          </cell>
          <cell r="H130">
            <v>19</v>
          </cell>
          <cell r="I130">
            <v>15</v>
          </cell>
          <cell r="J130">
            <v>41</v>
          </cell>
          <cell r="K130">
            <v>49</v>
          </cell>
          <cell r="L130">
            <v>46</v>
          </cell>
          <cell r="M130">
            <v>143</v>
          </cell>
          <cell r="N130">
            <v>32</v>
          </cell>
        </row>
        <row r="131">
          <cell r="G131" t="str">
            <v>105307-CES. RURAL MONTE PATRIA</v>
          </cell>
          <cell r="H131">
            <v>1</v>
          </cell>
          <cell r="I131">
            <v>2</v>
          </cell>
          <cell r="J131">
            <v>3</v>
          </cell>
          <cell r="K131">
            <v>3</v>
          </cell>
          <cell r="L131">
            <v>4</v>
          </cell>
          <cell r="M131">
            <v>49</v>
          </cell>
          <cell r="N131">
            <v>4</v>
          </cell>
        </row>
        <row r="132">
          <cell r="G132" t="str">
            <v>105311-CES. RURAL CHAÑARAL ALTO</v>
          </cell>
          <cell r="H132">
            <v>5</v>
          </cell>
          <cell r="I132">
            <v>0</v>
          </cell>
          <cell r="J132">
            <v>11</v>
          </cell>
          <cell r="K132">
            <v>8</v>
          </cell>
          <cell r="L132">
            <v>9</v>
          </cell>
          <cell r="M132">
            <v>17</v>
          </cell>
          <cell r="N132">
            <v>7</v>
          </cell>
        </row>
        <row r="133">
          <cell r="G133" t="str">
            <v>105312-CES. RURAL CAREN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</v>
          </cell>
          <cell r="M133">
            <v>3</v>
          </cell>
          <cell r="N133">
            <v>10</v>
          </cell>
        </row>
        <row r="134">
          <cell r="G134" t="str">
            <v>105318-CES. RURAL EL PALQUI</v>
          </cell>
          <cell r="H134">
            <v>7</v>
          </cell>
          <cell r="I134">
            <v>7</v>
          </cell>
          <cell r="J134">
            <v>11</v>
          </cell>
          <cell r="K134">
            <v>9</v>
          </cell>
          <cell r="L134">
            <v>7</v>
          </cell>
          <cell r="M134">
            <v>60</v>
          </cell>
          <cell r="N134">
            <v>0</v>
          </cell>
        </row>
        <row r="135">
          <cell r="G135" t="str">
            <v>105425-P.S.R. CHILECITO</v>
          </cell>
          <cell r="H135">
            <v>3</v>
          </cell>
          <cell r="I135">
            <v>0</v>
          </cell>
          <cell r="J135">
            <v>3</v>
          </cell>
          <cell r="K135">
            <v>0</v>
          </cell>
          <cell r="L135">
            <v>0</v>
          </cell>
          <cell r="M135">
            <v>6</v>
          </cell>
          <cell r="N135">
            <v>1</v>
          </cell>
        </row>
        <row r="136">
          <cell r="G136" t="str">
            <v>105427-P.S.R. HACIENDA VALDIVIA</v>
          </cell>
          <cell r="H136">
            <v>1</v>
          </cell>
          <cell r="I136">
            <v>1</v>
          </cell>
          <cell r="J136">
            <v>2</v>
          </cell>
          <cell r="K136">
            <v>3</v>
          </cell>
          <cell r="L136">
            <v>2</v>
          </cell>
          <cell r="M136">
            <v>3</v>
          </cell>
          <cell r="N136">
            <v>1</v>
          </cell>
        </row>
        <row r="137">
          <cell r="G137" t="str">
            <v>105428-P.S.R. HUATULAME</v>
          </cell>
          <cell r="I137">
            <v>0</v>
          </cell>
          <cell r="J137">
            <v>3</v>
          </cell>
          <cell r="K137">
            <v>4</v>
          </cell>
          <cell r="L137">
            <v>1</v>
          </cell>
          <cell r="M137">
            <v>1</v>
          </cell>
          <cell r="N137">
            <v>1</v>
          </cell>
        </row>
        <row r="138">
          <cell r="G138" t="str">
            <v>105430-P.S.R. MIALQUI</v>
          </cell>
          <cell r="H138">
            <v>0</v>
          </cell>
          <cell r="I138">
            <v>3</v>
          </cell>
          <cell r="J138">
            <v>0</v>
          </cell>
          <cell r="L138">
            <v>2</v>
          </cell>
          <cell r="M138">
            <v>1</v>
          </cell>
          <cell r="N138">
            <v>0</v>
          </cell>
        </row>
        <row r="139">
          <cell r="G139" t="str">
            <v>105431-P.S.R. PEDREGAL</v>
          </cell>
          <cell r="H139">
            <v>1</v>
          </cell>
          <cell r="I139">
            <v>1</v>
          </cell>
          <cell r="J139">
            <v>2</v>
          </cell>
          <cell r="K139">
            <v>4</v>
          </cell>
          <cell r="L139">
            <v>4</v>
          </cell>
          <cell r="M139">
            <v>1</v>
          </cell>
          <cell r="N139">
            <v>4</v>
          </cell>
        </row>
        <row r="140">
          <cell r="G140" t="str">
            <v>105432-P.S.R. RAPEL</v>
          </cell>
          <cell r="H140">
            <v>0</v>
          </cell>
          <cell r="I140">
            <v>1</v>
          </cell>
          <cell r="J140">
            <v>3</v>
          </cell>
          <cell r="K140">
            <v>16</v>
          </cell>
          <cell r="L140">
            <v>6</v>
          </cell>
          <cell r="M140">
            <v>0</v>
          </cell>
          <cell r="N140">
            <v>4</v>
          </cell>
        </row>
        <row r="141">
          <cell r="G141" t="str">
            <v>105435-P.S.R. TULAHUEN</v>
          </cell>
          <cell r="I141">
            <v>0</v>
          </cell>
          <cell r="J141">
            <v>1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</row>
        <row r="142">
          <cell r="G142" t="str">
            <v>105436-P.S.R. EL MAITEN</v>
          </cell>
          <cell r="H142">
            <v>1</v>
          </cell>
          <cell r="I142">
            <v>0</v>
          </cell>
          <cell r="J142">
            <v>2</v>
          </cell>
          <cell r="K142">
            <v>2</v>
          </cell>
          <cell r="L142">
            <v>2</v>
          </cell>
          <cell r="M142">
            <v>2</v>
          </cell>
          <cell r="N142">
            <v>0</v>
          </cell>
        </row>
        <row r="143">
          <cell r="G143" t="str">
            <v>105489-P.S.R. RAMADAS DE TULAHUEN</v>
          </cell>
          <cell r="K143">
            <v>0</v>
          </cell>
          <cell r="L143">
            <v>5</v>
          </cell>
        </row>
        <row r="144">
          <cell r="G144" t="str">
            <v>04304-PUNITAQUI</v>
          </cell>
          <cell r="H144">
            <v>0</v>
          </cell>
          <cell r="I144">
            <v>0</v>
          </cell>
          <cell r="J144">
            <v>37</v>
          </cell>
          <cell r="K144">
            <v>10</v>
          </cell>
          <cell r="L144">
            <v>17</v>
          </cell>
          <cell r="M144">
            <v>25</v>
          </cell>
          <cell r="N144">
            <v>0</v>
          </cell>
        </row>
        <row r="145">
          <cell r="G145" t="str">
            <v>105308-CES. RURAL PUNITAQUI</v>
          </cell>
          <cell r="H145">
            <v>0</v>
          </cell>
          <cell r="I145">
            <v>0</v>
          </cell>
          <cell r="J145">
            <v>37</v>
          </cell>
          <cell r="K145">
            <v>10</v>
          </cell>
          <cell r="L145">
            <v>17</v>
          </cell>
          <cell r="M145">
            <v>25</v>
          </cell>
          <cell r="N145">
            <v>0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</row>
        <row r="147">
          <cell r="G147" t="str">
            <v>105442-P.S.R. SAN PEDRO DE QUILES</v>
          </cell>
          <cell r="M147">
            <v>0</v>
          </cell>
        </row>
        <row r="148">
          <cell r="G148" t="str">
            <v>105508-P.S.R. EL PARRAL DE QUILES  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G149" t="str">
            <v>04305-RIO HURATDO</v>
          </cell>
          <cell r="H149">
            <v>25</v>
          </cell>
          <cell r="I149">
            <v>0</v>
          </cell>
          <cell r="J149">
            <v>10</v>
          </cell>
          <cell r="K149">
            <v>12</v>
          </cell>
          <cell r="L149">
            <v>7</v>
          </cell>
          <cell r="M149">
            <v>7</v>
          </cell>
          <cell r="N149">
            <v>16</v>
          </cell>
        </row>
        <row r="150">
          <cell r="G150" t="str">
            <v>105310-CES. RURAL PICHASCA</v>
          </cell>
          <cell r="H150">
            <v>13</v>
          </cell>
          <cell r="J150">
            <v>1</v>
          </cell>
          <cell r="K150">
            <v>3</v>
          </cell>
          <cell r="L150">
            <v>0</v>
          </cell>
          <cell r="M150">
            <v>4</v>
          </cell>
          <cell r="N150">
            <v>9</v>
          </cell>
        </row>
        <row r="151">
          <cell r="G151" t="str">
            <v>105409-P.S.R. EL CHAÑAR</v>
          </cell>
          <cell r="H151">
            <v>2</v>
          </cell>
          <cell r="I151">
            <v>0</v>
          </cell>
          <cell r="K151">
            <v>1</v>
          </cell>
          <cell r="L151">
            <v>0</v>
          </cell>
          <cell r="M151">
            <v>2</v>
          </cell>
          <cell r="N151">
            <v>0</v>
          </cell>
        </row>
        <row r="152">
          <cell r="G152" t="str">
            <v>105410-P.S.R. HURTADO</v>
          </cell>
          <cell r="H152">
            <v>9</v>
          </cell>
          <cell r="I152">
            <v>0</v>
          </cell>
          <cell r="J152">
            <v>3</v>
          </cell>
          <cell r="K152">
            <v>6</v>
          </cell>
          <cell r="L152">
            <v>3</v>
          </cell>
          <cell r="M152">
            <v>1</v>
          </cell>
          <cell r="N152">
            <v>0</v>
          </cell>
        </row>
        <row r="153">
          <cell r="G153" t="str">
            <v>105411-P.S.R. LAS BREAS</v>
          </cell>
          <cell r="H153">
            <v>0</v>
          </cell>
          <cell r="I153">
            <v>0</v>
          </cell>
          <cell r="J153">
            <v>1</v>
          </cell>
          <cell r="L153">
            <v>0</v>
          </cell>
          <cell r="M153">
            <v>0</v>
          </cell>
          <cell r="N153">
            <v>1</v>
          </cell>
        </row>
        <row r="154">
          <cell r="G154" t="str">
            <v>105413-P.S.R. SAMO ALTO</v>
          </cell>
          <cell r="J154">
            <v>3</v>
          </cell>
          <cell r="K154">
            <v>2</v>
          </cell>
          <cell r="L154">
            <v>0</v>
          </cell>
          <cell r="M154">
            <v>0</v>
          </cell>
          <cell r="N154">
            <v>1</v>
          </cell>
        </row>
        <row r="155">
          <cell r="G155" t="str">
            <v>105414-P.S.R. SERON</v>
          </cell>
          <cell r="H155">
            <v>1</v>
          </cell>
          <cell r="I155">
            <v>0</v>
          </cell>
          <cell r="J155">
            <v>2</v>
          </cell>
          <cell r="K155">
            <v>0</v>
          </cell>
          <cell r="L155">
            <v>0</v>
          </cell>
          <cell r="N155">
            <v>1</v>
          </cell>
        </row>
        <row r="156">
          <cell r="G156" t="str">
            <v>105503-P.S.R. TABAQUEROS</v>
          </cell>
          <cell r="H156">
            <v>0</v>
          </cell>
          <cell r="L156">
            <v>4</v>
          </cell>
          <cell r="M156">
            <v>0</v>
          </cell>
          <cell r="N156">
            <v>4</v>
          </cell>
        </row>
      </sheetData>
      <sheetData sheetId="5">
        <row r="5">
          <cell r="G5" t="str">
            <v>04101-LA SERENA</v>
          </cell>
          <cell r="H5">
            <v>40</v>
          </cell>
          <cell r="I5">
            <v>68</v>
          </cell>
          <cell r="J5">
            <v>109</v>
          </cell>
          <cell r="K5">
            <v>85</v>
          </cell>
          <cell r="L5">
            <v>74</v>
          </cell>
          <cell r="M5">
            <v>95</v>
          </cell>
          <cell r="N5">
            <v>65</v>
          </cell>
          <cell r="Y5" t="str">
            <v>04101-LA SERENA</v>
          </cell>
          <cell r="Z5">
            <v>22</v>
          </cell>
          <cell r="AA5">
            <v>32</v>
          </cell>
          <cell r="AB5">
            <v>55</v>
          </cell>
          <cell r="AC5">
            <v>35</v>
          </cell>
          <cell r="AD5">
            <v>29</v>
          </cell>
          <cell r="AE5">
            <v>115</v>
          </cell>
          <cell r="AF5">
            <v>36</v>
          </cell>
          <cell r="AG5">
            <v>324</v>
          </cell>
        </row>
        <row r="6">
          <cell r="G6" t="str">
            <v>105300-CES. CARDENAL CARO</v>
          </cell>
          <cell r="H6">
            <v>0</v>
          </cell>
          <cell r="I6">
            <v>0</v>
          </cell>
          <cell r="J6">
            <v>6</v>
          </cell>
          <cell r="K6">
            <v>30</v>
          </cell>
          <cell r="L6">
            <v>10</v>
          </cell>
          <cell r="M6">
            <v>2</v>
          </cell>
          <cell r="N6">
            <v>2</v>
          </cell>
          <cell r="Y6" t="str">
            <v>105300-CES. CARDENAL CARO</v>
          </cell>
          <cell r="Z6">
            <v>5</v>
          </cell>
          <cell r="AA6">
            <v>0</v>
          </cell>
          <cell r="AB6">
            <v>7</v>
          </cell>
          <cell r="AC6">
            <v>6</v>
          </cell>
          <cell r="AD6">
            <v>3</v>
          </cell>
          <cell r="AE6">
            <v>0</v>
          </cell>
          <cell r="AF6">
            <v>8</v>
          </cell>
          <cell r="AG6">
            <v>29</v>
          </cell>
        </row>
        <row r="7">
          <cell r="G7" t="str">
            <v>105301-CES. LAS COMPAÑIAS</v>
          </cell>
          <cell r="H7">
            <v>13</v>
          </cell>
          <cell r="I7">
            <v>26</v>
          </cell>
          <cell r="J7">
            <v>24</v>
          </cell>
          <cell r="K7">
            <v>21</v>
          </cell>
          <cell r="L7">
            <v>28</v>
          </cell>
          <cell r="M7">
            <v>24</v>
          </cell>
          <cell r="N7">
            <v>29</v>
          </cell>
          <cell r="Y7" t="str">
            <v>105301-CES. LAS COMPAÑIAS</v>
          </cell>
          <cell r="Z7">
            <v>14</v>
          </cell>
          <cell r="AA7">
            <v>19</v>
          </cell>
          <cell r="AB7">
            <v>27</v>
          </cell>
          <cell r="AC7">
            <v>17</v>
          </cell>
          <cell r="AD7">
            <v>18</v>
          </cell>
          <cell r="AE7">
            <v>20</v>
          </cell>
          <cell r="AF7">
            <v>15</v>
          </cell>
          <cell r="AG7">
            <v>130</v>
          </cell>
        </row>
        <row r="8">
          <cell r="G8" t="str">
            <v>105302-CES. PEDRO AGUIRRE C.</v>
          </cell>
          <cell r="H8">
            <v>10</v>
          </cell>
          <cell r="I8">
            <v>12</v>
          </cell>
          <cell r="J8">
            <v>13</v>
          </cell>
          <cell r="K8">
            <v>14</v>
          </cell>
          <cell r="L8">
            <v>12</v>
          </cell>
          <cell r="M8">
            <v>8</v>
          </cell>
          <cell r="N8">
            <v>9</v>
          </cell>
          <cell r="Y8" t="str">
            <v>105302-CES. PEDRO AGUIRRE C.</v>
          </cell>
          <cell r="Z8">
            <v>3</v>
          </cell>
          <cell r="AA8">
            <v>2</v>
          </cell>
          <cell r="AB8">
            <v>14</v>
          </cell>
          <cell r="AC8">
            <v>10</v>
          </cell>
          <cell r="AD8">
            <v>8</v>
          </cell>
          <cell r="AE8">
            <v>26</v>
          </cell>
          <cell r="AF8">
            <v>9</v>
          </cell>
          <cell r="AG8">
            <v>72</v>
          </cell>
        </row>
        <row r="9">
          <cell r="G9" t="str">
            <v>105313-CES. SCHAFFHAUSER</v>
          </cell>
          <cell r="I9">
            <v>10</v>
          </cell>
          <cell r="J9">
            <v>19</v>
          </cell>
          <cell r="K9">
            <v>13</v>
          </cell>
          <cell r="L9">
            <v>12</v>
          </cell>
          <cell r="M9">
            <v>12</v>
          </cell>
          <cell r="N9">
            <v>7</v>
          </cell>
          <cell r="Y9" t="str">
            <v>105319-CES. CARDENAL R.S.H.</v>
          </cell>
          <cell r="Z9">
            <v>0</v>
          </cell>
          <cell r="AE9">
            <v>69</v>
          </cell>
          <cell r="AF9">
            <v>0</v>
          </cell>
          <cell r="AG9">
            <v>69</v>
          </cell>
        </row>
        <row r="10">
          <cell r="G10" t="str">
            <v>105319-CES. CARDENAL R.S.H.</v>
          </cell>
          <cell r="H10">
            <v>9</v>
          </cell>
          <cell r="I10">
            <v>8</v>
          </cell>
          <cell r="J10">
            <v>13</v>
          </cell>
          <cell r="K10">
            <v>6</v>
          </cell>
          <cell r="L10">
            <v>7</v>
          </cell>
          <cell r="M10">
            <v>12</v>
          </cell>
          <cell r="N10">
            <v>12</v>
          </cell>
          <cell r="Y10" t="str">
            <v>105325-CESFAM JUAN PABLO II</v>
          </cell>
          <cell r="AA10">
            <v>11</v>
          </cell>
          <cell r="AB10">
            <v>0</v>
          </cell>
          <cell r="AG10">
            <v>11</v>
          </cell>
        </row>
        <row r="11">
          <cell r="G11" t="str">
            <v>105325-CESFAM JUAN PABLO II</v>
          </cell>
          <cell r="I11">
            <v>8</v>
          </cell>
          <cell r="J11">
            <v>28</v>
          </cell>
          <cell r="M11">
            <v>29</v>
          </cell>
          <cell r="Y11" t="str">
            <v>105700-CECOF VILLA EL INDIO</v>
          </cell>
          <cell r="Z11">
            <v>0</v>
          </cell>
          <cell r="AF11">
            <v>1</v>
          </cell>
          <cell r="AG11">
            <v>1</v>
          </cell>
        </row>
        <row r="12">
          <cell r="G12" t="str">
            <v>105400-P.S.R. ALGARROBITO            </v>
          </cell>
          <cell r="H12">
            <v>1</v>
          </cell>
          <cell r="I12">
            <v>0</v>
          </cell>
          <cell r="J12">
            <v>4</v>
          </cell>
          <cell r="M12">
            <v>2</v>
          </cell>
          <cell r="N12">
            <v>4</v>
          </cell>
          <cell r="Y12" t="str">
            <v>105701-CECOF VILLA ALEMANIA</v>
          </cell>
          <cell r="Z12">
            <v>0</v>
          </cell>
          <cell r="AB12">
            <v>7</v>
          </cell>
          <cell r="AC12">
            <v>2</v>
          </cell>
          <cell r="AE12">
            <v>0</v>
          </cell>
          <cell r="AF12">
            <v>3</v>
          </cell>
          <cell r="AG12">
            <v>12</v>
          </cell>
        </row>
        <row r="13">
          <cell r="G13" t="str">
            <v>105401-P.S.R. LAS ROJAS</v>
          </cell>
          <cell r="I13">
            <v>0</v>
          </cell>
          <cell r="Y13" t="str">
            <v>04102-COQUIMBO</v>
          </cell>
          <cell r="Z13">
            <v>2</v>
          </cell>
          <cell r="AA13">
            <v>18</v>
          </cell>
          <cell r="AB13">
            <v>13</v>
          </cell>
          <cell r="AC13">
            <v>11</v>
          </cell>
          <cell r="AD13">
            <v>19</v>
          </cell>
          <cell r="AE13">
            <v>6</v>
          </cell>
          <cell r="AF13">
            <v>14</v>
          </cell>
          <cell r="AG13">
            <v>83</v>
          </cell>
        </row>
        <row r="14">
          <cell r="G14" t="str">
            <v>105402-P.S.R. EL ROMERO</v>
          </cell>
          <cell r="H14">
            <v>0</v>
          </cell>
          <cell r="M14">
            <v>1</v>
          </cell>
          <cell r="Y14" t="str">
            <v>105303-CES. SAN JUAN</v>
          </cell>
          <cell r="Z14">
            <v>0</v>
          </cell>
          <cell r="AA14">
            <v>0</v>
          </cell>
          <cell r="AD14">
            <v>0</v>
          </cell>
          <cell r="AF14">
            <v>1</v>
          </cell>
          <cell r="AG14">
            <v>1</v>
          </cell>
        </row>
        <row r="15">
          <cell r="G15" t="str">
            <v>105499-P.S.R. LAMBERT</v>
          </cell>
          <cell r="H15">
            <v>0</v>
          </cell>
          <cell r="I15">
            <v>3</v>
          </cell>
          <cell r="N15">
            <v>0</v>
          </cell>
          <cell r="Y15" t="str">
            <v>105304-CES. SANTA CECILIA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0</v>
          </cell>
          <cell r="AF15">
            <v>0</v>
          </cell>
          <cell r="AG15">
            <v>1</v>
          </cell>
        </row>
        <row r="16">
          <cell r="G16" t="str">
            <v>105700-CECOF VILLA EL INDIO</v>
          </cell>
          <cell r="H16">
            <v>4</v>
          </cell>
          <cell r="I16">
            <v>0</v>
          </cell>
          <cell r="J16">
            <v>2</v>
          </cell>
          <cell r="K16">
            <v>1</v>
          </cell>
          <cell r="L16">
            <v>3</v>
          </cell>
          <cell r="N16">
            <v>1</v>
          </cell>
          <cell r="Y16" t="str">
            <v>105305-CES. TIERRAS BLANCAS</v>
          </cell>
          <cell r="Z16">
            <v>2</v>
          </cell>
          <cell r="AA16">
            <v>2</v>
          </cell>
          <cell r="AB16">
            <v>3</v>
          </cell>
          <cell r="AC16">
            <v>1</v>
          </cell>
          <cell r="AD16">
            <v>10</v>
          </cell>
          <cell r="AE16">
            <v>1</v>
          </cell>
          <cell r="AF16">
            <v>4</v>
          </cell>
          <cell r="AG16">
            <v>23</v>
          </cell>
        </row>
        <row r="17">
          <cell r="G17" t="str">
            <v>105701-CECOF VILLA ALEMANIA</v>
          </cell>
          <cell r="I17">
            <v>0</v>
          </cell>
          <cell r="J17">
            <v>0</v>
          </cell>
          <cell r="K17">
            <v>0</v>
          </cell>
          <cell r="N17">
            <v>1</v>
          </cell>
          <cell r="Y17" t="str">
            <v>105321-CES. RURAL  TONGOY</v>
          </cell>
          <cell r="Z17">
            <v>0</v>
          </cell>
          <cell r="AA17">
            <v>0</v>
          </cell>
          <cell r="AC17">
            <v>1</v>
          </cell>
          <cell r="AE17">
            <v>0</v>
          </cell>
          <cell r="AG17">
            <v>1</v>
          </cell>
        </row>
        <row r="18">
          <cell r="G18" t="str">
            <v>105702-CECOF VILLA LAMBERT</v>
          </cell>
          <cell r="H18">
            <v>3</v>
          </cell>
          <cell r="I18">
            <v>1</v>
          </cell>
          <cell r="J18">
            <v>0</v>
          </cell>
          <cell r="L18">
            <v>2</v>
          </cell>
          <cell r="M18">
            <v>5</v>
          </cell>
          <cell r="Y18" t="str">
            <v>105323-CES. DR. SERGIO AGUILAR</v>
          </cell>
          <cell r="AA18">
            <v>16</v>
          </cell>
          <cell r="AB18">
            <v>10</v>
          </cell>
          <cell r="AC18">
            <v>8</v>
          </cell>
          <cell r="AD18">
            <v>7</v>
          </cell>
          <cell r="AE18">
            <v>5</v>
          </cell>
          <cell r="AF18">
            <v>9</v>
          </cell>
          <cell r="AG18">
            <v>55</v>
          </cell>
        </row>
        <row r="19">
          <cell r="G19" t="str">
            <v>04102-COQUIMBO</v>
          </cell>
          <cell r="H19">
            <v>85</v>
          </cell>
          <cell r="I19">
            <v>98</v>
          </cell>
          <cell r="J19">
            <v>90</v>
          </cell>
          <cell r="K19">
            <v>120</v>
          </cell>
          <cell r="L19">
            <v>96</v>
          </cell>
          <cell r="M19">
            <v>56</v>
          </cell>
          <cell r="N19">
            <v>113</v>
          </cell>
          <cell r="Y19" t="str">
            <v>105404-P.S.R. EL TANGUE                         </v>
          </cell>
          <cell r="AF19">
            <v>0</v>
          </cell>
          <cell r="AG19">
            <v>0</v>
          </cell>
        </row>
        <row r="20">
          <cell r="G20" t="str">
            <v>105303-CES. SAN JUAN</v>
          </cell>
          <cell r="H20">
            <v>17</v>
          </cell>
          <cell r="I20">
            <v>28</v>
          </cell>
          <cell r="K20">
            <v>35</v>
          </cell>
          <cell r="N20">
            <v>30</v>
          </cell>
          <cell r="Y20" t="str">
            <v>105405-P.S.R. GUANAQUEROS</v>
          </cell>
          <cell r="Z20">
            <v>0</v>
          </cell>
          <cell r="AB20">
            <v>0</v>
          </cell>
          <cell r="AF20">
            <v>0</v>
          </cell>
          <cell r="AG20">
            <v>0</v>
          </cell>
        </row>
        <row r="21">
          <cell r="G21" t="str">
            <v>105304-CES. SANTA CECILIA</v>
          </cell>
          <cell r="H21">
            <v>10</v>
          </cell>
          <cell r="I21">
            <v>11</v>
          </cell>
          <cell r="J21">
            <v>13</v>
          </cell>
          <cell r="K21">
            <v>8</v>
          </cell>
          <cell r="L21">
            <v>18</v>
          </cell>
          <cell r="M21">
            <v>10</v>
          </cell>
          <cell r="N21">
            <v>10</v>
          </cell>
          <cell r="Y21" t="str">
            <v>105406-P.S.R. PAN DE AZUCAR</v>
          </cell>
          <cell r="Z21">
            <v>0</v>
          </cell>
          <cell r="AC21">
            <v>1</v>
          </cell>
          <cell r="AD21">
            <v>1</v>
          </cell>
          <cell r="AG21">
            <v>2</v>
          </cell>
        </row>
        <row r="22">
          <cell r="G22" t="str">
            <v>105305-CES. TIERRAS BLANCAS</v>
          </cell>
          <cell r="H22">
            <v>29</v>
          </cell>
          <cell r="I22">
            <v>30</v>
          </cell>
          <cell r="J22">
            <v>42</v>
          </cell>
          <cell r="K22">
            <v>24</v>
          </cell>
          <cell r="L22">
            <v>43</v>
          </cell>
          <cell r="M22">
            <v>17</v>
          </cell>
          <cell r="N22">
            <v>38</v>
          </cell>
          <cell r="Y22" t="str">
            <v>105407-P.S.R. TAMBILLOS</v>
          </cell>
          <cell r="AB22">
            <v>0</v>
          </cell>
          <cell r="AG22">
            <v>0</v>
          </cell>
        </row>
        <row r="23">
          <cell r="G23" t="str">
            <v>105321-CES. RURAL  TONGOY</v>
          </cell>
          <cell r="H23">
            <v>0</v>
          </cell>
          <cell r="I23">
            <v>1</v>
          </cell>
          <cell r="J23">
            <v>0</v>
          </cell>
          <cell r="K23">
            <v>2</v>
          </cell>
          <cell r="L23">
            <v>3</v>
          </cell>
          <cell r="M23">
            <v>5</v>
          </cell>
          <cell r="Y23" t="str">
            <v>105705-CECOF EL ALBA</v>
          </cell>
          <cell r="Z23">
            <v>0</v>
          </cell>
          <cell r="AE23">
            <v>0</v>
          </cell>
          <cell r="AG23">
            <v>0</v>
          </cell>
        </row>
        <row r="24">
          <cell r="G24" t="str">
            <v>105323-CES. DR. SERGIO AGUILAR</v>
          </cell>
          <cell r="H24">
            <v>18</v>
          </cell>
          <cell r="I24">
            <v>19</v>
          </cell>
          <cell r="J24">
            <v>23</v>
          </cell>
          <cell r="K24">
            <v>41</v>
          </cell>
          <cell r="L24">
            <v>27</v>
          </cell>
          <cell r="M24">
            <v>21</v>
          </cell>
          <cell r="N24">
            <v>25</v>
          </cell>
          <cell r="Y24" t="str">
            <v>04103-ANDACOLLO</v>
          </cell>
          <cell r="Z24">
            <v>0</v>
          </cell>
          <cell r="AA24">
            <v>3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  <cell r="AF24">
            <v>2</v>
          </cell>
          <cell r="AG24">
            <v>8</v>
          </cell>
        </row>
        <row r="25">
          <cell r="G25" t="str">
            <v>105404-P.S.R. EL TANGUE                         </v>
          </cell>
          <cell r="I25">
            <v>1</v>
          </cell>
          <cell r="J25">
            <v>0</v>
          </cell>
          <cell r="K25">
            <v>2</v>
          </cell>
          <cell r="L25">
            <v>0</v>
          </cell>
          <cell r="M25">
            <v>0</v>
          </cell>
          <cell r="N25">
            <v>0</v>
          </cell>
          <cell r="Y25" t="str">
            <v>105106-HOSPITAL ANDACOLLO</v>
          </cell>
          <cell r="Z25">
            <v>0</v>
          </cell>
          <cell r="AA25">
            <v>3</v>
          </cell>
          <cell r="AB25">
            <v>1</v>
          </cell>
          <cell r="AC25">
            <v>0</v>
          </cell>
          <cell r="AD25">
            <v>1</v>
          </cell>
          <cell r="AE25">
            <v>1</v>
          </cell>
          <cell r="AF25">
            <v>2</v>
          </cell>
          <cell r="AG25">
            <v>8</v>
          </cell>
        </row>
        <row r="26">
          <cell r="G26" t="str">
            <v>105405-P.S.R. GUANAQUEROS</v>
          </cell>
          <cell r="H26">
            <v>1</v>
          </cell>
          <cell r="I26">
            <v>1</v>
          </cell>
          <cell r="J26">
            <v>4</v>
          </cell>
          <cell r="K26">
            <v>4</v>
          </cell>
          <cell r="L26">
            <v>1</v>
          </cell>
          <cell r="N26">
            <v>1</v>
          </cell>
          <cell r="Y26" t="str">
            <v>04104-LA HIGUERA</v>
          </cell>
          <cell r="AC26">
            <v>1</v>
          </cell>
          <cell r="AD26">
            <v>0</v>
          </cell>
          <cell r="AE26">
            <v>0</v>
          </cell>
          <cell r="AG26">
            <v>1</v>
          </cell>
        </row>
        <row r="27">
          <cell r="G27" t="str">
            <v>105406-P.S.R. PAN DE AZUCAR</v>
          </cell>
          <cell r="H27">
            <v>7</v>
          </cell>
          <cell r="I27">
            <v>3</v>
          </cell>
          <cell r="J27">
            <v>3</v>
          </cell>
          <cell r="K27">
            <v>4</v>
          </cell>
          <cell r="L27">
            <v>1</v>
          </cell>
          <cell r="M27">
            <v>1</v>
          </cell>
          <cell r="N27">
            <v>7</v>
          </cell>
          <cell r="Y27" t="str">
            <v>105500-P.S.R. CALETA HORNOS        </v>
          </cell>
          <cell r="AD27">
            <v>0</v>
          </cell>
          <cell r="AG27">
            <v>0</v>
          </cell>
        </row>
        <row r="28">
          <cell r="G28" t="str">
            <v>105407-P.S.R. TAMBILLOS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Y28" t="str">
            <v>105505-P.S.R. LOS CHOROS</v>
          </cell>
          <cell r="AC28">
            <v>1</v>
          </cell>
          <cell r="AE28">
            <v>0</v>
          </cell>
          <cell r="AG28">
            <v>1</v>
          </cell>
        </row>
        <row r="29">
          <cell r="G29" t="str">
            <v>105705-CECOF EL ALBA</v>
          </cell>
          <cell r="H29">
            <v>3</v>
          </cell>
          <cell r="I29">
            <v>4</v>
          </cell>
          <cell r="J29">
            <v>4</v>
          </cell>
          <cell r="K29">
            <v>0</v>
          </cell>
          <cell r="L29">
            <v>2</v>
          </cell>
          <cell r="M29">
            <v>2</v>
          </cell>
          <cell r="N29">
            <v>2</v>
          </cell>
          <cell r="Y29" t="str">
            <v>04105-PAIHUANO</v>
          </cell>
          <cell r="AE29">
            <v>0</v>
          </cell>
          <cell r="AF29">
            <v>0</v>
          </cell>
          <cell r="AG29">
            <v>0</v>
          </cell>
        </row>
        <row r="30">
          <cell r="G30" t="str">
            <v>04103-ANDACOLLO</v>
          </cell>
          <cell r="H30">
            <v>0</v>
          </cell>
          <cell r="I30">
            <v>2</v>
          </cell>
          <cell r="J30">
            <v>1</v>
          </cell>
          <cell r="K30">
            <v>1</v>
          </cell>
          <cell r="L30">
            <v>1</v>
          </cell>
          <cell r="M30">
            <v>6</v>
          </cell>
          <cell r="N30">
            <v>8</v>
          </cell>
          <cell r="Y30" t="str">
            <v>105306-CES. PAIHUANO</v>
          </cell>
          <cell r="AE30">
            <v>0</v>
          </cell>
          <cell r="AF30">
            <v>0</v>
          </cell>
          <cell r="AG30">
            <v>0</v>
          </cell>
        </row>
        <row r="31">
          <cell r="G31" t="str">
            <v>105106-HOSPITAL ANDACOLLO</v>
          </cell>
          <cell r="H31">
            <v>0</v>
          </cell>
          <cell r="I31">
            <v>2</v>
          </cell>
          <cell r="J31">
            <v>1</v>
          </cell>
          <cell r="K31">
            <v>1</v>
          </cell>
          <cell r="L31">
            <v>1</v>
          </cell>
          <cell r="M31">
            <v>6</v>
          </cell>
          <cell r="N31">
            <v>8</v>
          </cell>
          <cell r="Y31" t="str">
            <v>04106-VICUÑA</v>
          </cell>
          <cell r="Z31">
            <v>0</v>
          </cell>
          <cell r="AA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G32" t="str">
            <v>04104-LA HIGUERA</v>
          </cell>
          <cell r="H32">
            <v>0</v>
          </cell>
          <cell r="I32">
            <v>0</v>
          </cell>
          <cell r="J32">
            <v>2</v>
          </cell>
          <cell r="K32">
            <v>2</v>
          </cell>
          <cell r="L32">
            <v>1</v>
          </cell>
          <cell r="M32">
            <v>4</v>
          </cell>
          <cell r="N32">
            <v>0</v>
          </cell>
          <cell r="Y32" t="str">
            <v>105107-HOSPITAL VICUÑA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G33" t="str">
            <v>105314-CES. LA HIGUERA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1</v>
          </cell>
          <cell r="Y33" t="str">
            <v>105467-P.S.R. DIAGUITAS</v>
          </cell>
          <cell r="AA33">
            <v>0</v>
          </cell>
          <cell r="AG33">
            <v>0</v>
          </cell>
        </row>
        <row r="34">
          <cell r="G34" t="str">
            <v>105500-P.S.R. CALETA HORNOS        </v>
          </cell>
          <cell r="J34">
            <v>0</v>
          </cell>
          <cell r="M34">
            <v>0</v>
          </cell>
          <cell r="Y34" t="str">
            <v>04201-ILLAPEL</v>
          </cell>
          <cell r="Z34">
            <v>0</v>
          </cell>
          <cell r="AA34">
            <v>3</v>
          </cell>
          <cell r="AB34">
            <v>2</v>
          </cell>
          <cell r="AC34">
            <v>4</v>
          </cell>
          <cell r="AD34">
            <v>7</v>
          </cell>
          <cell r="AE34">
            <v>11</v>
          </cell>
          <cell r="AF34">
            <v>13</v>
          </cell>
          <cell r="AG34">
            <v>40</v>
          </cell>
        </row>
        <row r="35">
          <cell r="G35" t="str">
            <v>105505-P.S.R. LOS CHOROS</v>
          </cell>
          <cell r="I35">
            <v>0</v>
          </cell>
          <cell r="J35">
            <v>0</v>
          </cell>
          <cell r="L35">
            <v>1</v>
          </cell>
          <cell r="Y35" t="str">
            <v>105103-HOSPITAL ILLAPEL</v>
          </cell>
          <cell r="AA35">
            <v>3</v>
          </cell>
          <cell r="AB35">
            <v>2</v>
          </cell>
          <cell r="AC35">
            <v>4</v>
          </cell>
          <cell r="AD35">
            <v>7</v>
          </cell>
          <cell r="AE35">
            <v>11</v>
          </cell>
          <cell r="AF35">
            <v>13</v>
          </cell>
          <cell r="AG35">
            <v>40</v>
          </cell>
        </row>
        <row r="36">
          <cell r="G36" t="str">
            <v>105506-P.S.R. EL TRAPICHE</v>
          </cell>
          <cell r="I36">
            <v>0</v>
          </cell>
          <cell r="J36">
            <v>0</v>
          </cell>
          <cell r="K36">
            <v>2</v>
          </cell>
          <cell r="L36">
            <v>0</v>
          </cell>
          <cell r="M36">
            <v>3</v>
          </cell>
          <cell r="N36">
            <v>0</v>
          </cell>
          <cell r="Y36" t="str">
            <v>105326-CESFAM SAN RAFAEL</v>
          </cell>
          <cell r="Z36">
            <v>0</v>
          </cell>
          <cell r="AD36">
            <v>0</v>
          </cell>
          <cell r="AG36">
            <v>0</v>
          </cell>
        </row>
        <row r="37">
          <cell r="G37" t="str">
            <v>04105-PAIHUANO</v>
          </cell>
          <cell r="M37">
            <v>6</v>
          </cell>
          <cell r="N37">
            <v>4</v>
          </cell>
          <cell r="Y37" t="str">
            <v>105443-P.S.R. CARCAMO                   </v>
          </cell>
          <cell r="AA37">
            <v>0</v>
          </cell>
          <cell r="AB37">
            <v>0</v>
          </cell>
          <cell r="AD37">
            <v>0</v>
          </cell>
          <cell r="AG37">
            <v>0</v>
          </cell>
        </row>
        <row r="38">
          <cell r="G38" t="str">
            <v>105306-CES. PAIHUANO</v>
          </cell>
          <cell r="M38">
            <v>4</v>
          </cell>
          <cell r="N38">
            <v>2</v>
          </cell>
          <cell r="Y38" t="str">
            <v>105444-P.S.R. HUINTIL</v>
          </cell>
          <cell r="AC38">
            <v>0</v>
          </cell>
          <cell r="AG38">
            <v>0</v>
          </cell>
        </row>
        <row r="39">
          <cell r="G39" t="str">
            <v>105476-P.S.R. MONTE GRANDE</v>
          </cell>
          <cell r="M39">
            <v>2</v>
          </cell>
          <cell r="Y39" t="str">
            <v>105445-P.S.R. LIMAHUIDA</v>
          </cell>
          <cell r="AB39">
            <v>0</v>
          </cell>
          <cell r="AF39">
            <v>0</v>
          </cell>
          <cell r="AG39">
            <v>0</v>
          </cell>
        </row>
        <row r="40">
          <cell r="G40" t="str">
            <v>105477-P.S.R. PISCO ELQUI</v>
          </cell>
          <cell r="N40">
            <v>2</v>
          </cell>
          <cell r="Y40" t="str">
            <v>105449-P.S.R. TUNGA NORTE</v>
          </cell>
          <cell r="AB40">
            <v>0</v>
          </cell>
          <cell r="AC40">
            <v>0</v>
          </cell>
          <cell r="AG40">
            <v>0</v>
          </cell>
        </row>
        <row r="41">
          <cell r="G41" t="str">
            <v>04106-VICUÑA</v>
          </cell>
          <cell r="H41">
            <v>5</v>
          </cell>
          <cell r="I41">
            <v>16</v>
          </cell>
          <cell r="J41">
            <v>8</v>
          </cell>
          <cell r="K41">
            <v>10</v>
          </cell>
          <cell r="L41">
            <v>3</v>
          </cell>
          <cell r="M41">
            <v>10</v>
          </cell>
          <cell r="N41">
            <v>5</v>
          </cell>
          <cell r="Y41" t="str">
            <v>105485-P.S.R. PLAN DE HORNOS</v>
          </cell>
          <cell r="AA41">
            <v>0</v>
          </cell>
          <cell r="AG41">
            <v>0</v>
          </cell>
        </row>
        <row r="42">
          <cell r="G42" t="str">
            <v>105107-HOSPITAL VICUÑA</v>
          </cell>
          <cell r="H42">
            <v>3</v>
          </cell>
          <cell r="I42">
            <v>14</v>
          </cell>
          <cell r="J42">
            <v>8</v>
          </cell>
          <cell r="K42">
            <v>8</v>
          </cell>
          <cell r="L42">
            <v>2</v>
          </cell>
          <cell r="M42">
            <v>8</v>
          </cell>
          <cell r="N42">
            <v>5</v>
          </cell>
          <cell r="Y42" t="str">
            <v>105486-P.S.R. TUNGA SUR</v>
          </cell>
          <cell r="Z42">
            <v>0</v>
          </cell>
          <cell r="AG42">
            <v>0</v>
          </cell>
        </row>
        <row r="43">
          <cell r="G43" t="str">
            <v>105467-P.S.R. DIAGUITAS</v>
          </cell>
          <cell r="K43">
            <v>1</v>
          </cell>
          <cell r="M43">
            <v>1</v>
          </cell>
          <cell r="N43">
            <v>0</v>
          </cell>
          <cell r="Y43" t="str">
            <v>105496-P.S.R. PINTACURA SUR</v>
          </cell>
          <cell r="AC43">
            <v>0</v>
          </cell>
          <cell r="AD43">
            <v>0</v>
          </cell>
          <cell r="AF43">
            <v>0</v>
          </cell>
          <cell r="AG43">
            <v>0</v>
          </cell>
        </row>
        <row r="44">
          <cell r="G44" t="str">
            <v>105468-P.S.R. EL MOLLE</v>
          </cell>
          <cell r="K44">
            <v>0</v>
          </cell>
          <cell r="L44">
            <v>1</v>
          </cell>
          <cell r="Y44" t="str">
            <v>04202-CANELA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0</v>
          </cell>
          <cell r="AE44">
            <v>0</v>
          </cell>
          <cell r="AF44">
            <v>2</v>
          </cell>
          <cell r="AG44">
            <v>3</v>
          </cell>
        </row>
        <row r="45">
          <cell r="G45" t="str">
            <v>105469-P.S.R. EL TAMBO</v>
          </cell>
          <cell r="M45">
            <v>0</v>
          </cell>
          <cell r="Y45" t="str">
            <v>105309-CES. RURAL CANELA</v>
          </cell>
          <cell r="AB45">
            <v>0</v>
          </cell>
          <cell r="AE45">
            <v>0</v>
          </cell>
          <cell r="AF45">
            <v>1</v>
          </cell>
          <cell r="AG45">
            <v>1</v>
          </cell>
        </row>
        <row r="46">
          <cell r="G46" t="str">
            <v>105471-P.S.R. PERALILLO</v>
          </cell>
          <cell r="H46">
            <v>1</v>
          </cell>
          <cell r="M46">
            <v>0</v>
          </cell>
          <cell r="N46">
            <v>0</v>
          </cell>
          <cell r="Y46" t="str">
            <v>105450-P.S.R. MINCHA NORTE            </v>
          </cell>
          <cell r="AD46">
            <v>0</v>
          </cell>
          <cell r="AE46">
            <v>0</v>
          </cell>
          <cell r="AG46">
            <v>0</v>
          </cell>
        </row>
        <row r="47">
          <cell r="G47" t="str">
            <v>105472-P.S.R. RIVADAVIA</v>
          </cell>
          <cell r="H47">
            <v>0</v>
          </cell>
          <cell r="K47">
            <v>1</v>
          </cell>
          <cell r="Y47" t="str">
            <v>105451-P.S.R. AGUA FRIA</v>
          </cell>
          <cell r="AC47">
            <v>0</v>
          </cell>
          <cell r="AG47">
            <v>0</v>
          </cell>
        </row>
        <row r="48">
          <cell r="G48" t="str">
            <v>105502-P.S.R. CALINGASTA</v>
          </cell>
          <cell r="H48">
            <v>1</v>
          </cell>
          <cell r="I48">
            <v>2</v>
          </cell>
          <cell r="L48">
            <v>0</v>
          </cell>
          <cell r="M48">
            <v>1</v>
          </cell>
          <cell r="N48">
            <v>0</v>
          </cell>
          <cell r="Y48" t="str">
            <v>105482-P.S.R. CANELA ALTA</v>
          </cell>
          <cell r="Z48">
            <v>0</v>
          </cell>
          <cell r="AA48">
            <v>0</v>
          </cell>
          <cell r="AG48">
            <v>0</v>
          </cell>
        </row>
        <row r="49">
          <cell r="G49" t="str">
            <v>04201-ILLAPEL</v>
          </cell>
          <cell r="H49">
            <v>5</v>
          </cell>
          <cell r="I49">
            <v>8</v>
          </cell>
          <cell r="J49">
            <v>6</v>
          </cell>
          <cell r="K49">
            <v>7</v>
          </cell>
          <cell r="L49">
            <v>15</v>
          </cell>
          <cell r="M49">
            <v>11</v>
          </cell>
          <cell r="N49">
            <v>15</v>
          </cell>
          <cell r="Y49" t="str">
            <v>105484-P.S.R. HUENTELAUQUEN</v>
          </cell>
          <cell r="AC49">
            <v>1</v>
          </cell>
          <cell r="AF49">
            <v>0</v>
          </cell>
          <cell r="AG49">
            <v>1</v>
          </cell>
        </row>
        <row r="50">
          <cell r="G50" t="str">
            <v>105103-HOSPITAL ILLAPEL</v>
          </cell>
          <cell r="I50">
            <v>3</v>
          </cell>
          <cell r="J50">
            <v>5</v>
          </cell>
          <cell r="K50">
            <v>6</v>
          </cell>
          <cell r="L50">
            <v>10</v>
          </cell>
          <cell r="M50">
            <v>8</v>
          </cell>
          <cell r="N50">
            <v>9</v>
          </cell>
          <cell r="Y50" t="str">
            <v>105488-P.S.R. ESPIRITU SANTO</v>
          </cell>
          <cell r="AB50">
            <v>0</v>
          </cell>
          <cell r="AG50">
            <v>0</v>
          </cell>
        </row>
        <row r="51">
          <cell r="G51" t="str">
            <v>105326-CESFAM SAN RAFAEL</v>
          </cell>
          <cell r="H51">
            <v>4</v>
          </cell>
          <cell r="I51">
            <v>4</v>
          </cell>
          <cell r="L51">
            <v>4</v>
          </cell>
          <cell r="M51">
            <v>3</v>
          </cell>
          <cell r="N51">
            <v>2</v>
          </cell>
          <cell r="Y51" t="str">
            <v>105498-P.S.R. QUEBRADA DE LINARES</v>
          </cell>
          <cell r="AC51">
            <v>0</v>
          </cell>
          <cell r="AF51">
            <v>1</v>
          </cell>
          <cell r="AG51">
            <v>1</v>
          </cell>
        </row>
        <row r="52">
          <cell r="G52" t="str">
            <v>105443-P.S.R. CARCAMO                   </v>
          </cell>
          <cell r="N52">
            <v>1</v>
          </cell>
          <cell r="Y52" t="str">
            <v>04203-LOS VILOS</v>
          </cell>
          <cell r="Z52">
            <v>3</v>
          </cell>
          <cell r="AA52">
            <v>7</v>
          </cell>
          <cell r="AB52">
            <v>1</v>
          </cell>
          <cell r="AC52">
            <v>1</v>
          </cell>
          <cell r="AD52">
            <v>1</v>
          </cell>
          <cell r="AE52">
            <v>10</v>
          </cell>
          <cell r="AF52">
            <v>7</v>
          </cell>
          <cell r="AG52">
            <v>30</v>
          </cell>
        </row>
        <row r="53">
          <cell r="G53" t="str">
            <v>105445-P.S.R. LIMAHUIDA</v>
          </cell>
          <cell r="N53">
            <v>1</v>
          </cell>
          <cell r="Y53" t="str">
            <v>105108-HOSPITAL LOS VILOS</v>
          </cell>
          <cell r="Z53">
            <v>3</v>
          </cell>
          <cell r="AA53">
            <v>7</v>
          </cell>
          <cell r="AB53">
            <v>1</v>
          </cell>
          <cell r="AC53">
            <v>1</v>
          </cell>
          <cell r="AD53">
            <v>1</v>
          </cell>
          <cell r="AE53">
            <v>7</v>
          </cell>
          <cell r="AF53">
            <v>7</v>
          </cell>
          <cell r="AG53">
            <v>27</v>
          </cell>
        </row>
        <row r="54">
          <cell r="G54" t="str">
            <v>105446-P.S.R. MATANCILLA</v>
          </cell>
          <cell r="N54">
            <v>0</v>
          </cell>
          <cell r="Y54" t="str">
            <v>105478-P.S.R. CAIMANES                   </v>
          </cell>
          <cell r="AE54">
            <v>3</v>
          </cell>
          <cell r="AG54">
            <v>3</v>
          </cell>
        </row>
        <row r="55">
          <cell r="G55" t="str">
            <v>105447-P.S.R. PERALILLO</v>
          </cell>
          <cell r="N55">
            <v>0</v>
          </cell>
          <cell r="Y55" t="str">
            <v>105479-P.S.R. GUANGUALI</v>
          </cell>
          <cell r="AD55">
            <v>0</v>
          </cell>
          <cell r="AF55">
            <v>0</v>
          </cell>
          <cell r="AG55">
            <v>0</v>
          </cell>
        </row>
        <row r="56">
          <cell r="G56" t="str">
            <v>105485-P.S.R. PLAN DE HORNOS</v>
          </cell>
          <cell r="H56">
            <v>0</v>
          </cell>
          <cell r="I56">
            <v>1</v>
          </cell>
          <cell r="J56">
            <v>1</v>
          </cell>
          <cell r="K56">
            <v>1</v>
          </cell>
          <cell r="L56">
            <v>0</v>
          </cell>
          <cell r="Y56" t="str">
            <v>105480-P.S.R. QUILIMARI</v>
          </cell>
          <cell r="AA56">
            <v>0</v>
          </cell>
          <cell r="AG56">
            <v>0</v>
          </cell>
        </row>
        <row r="57">
          <cell r="G57" t="str">
            <v>105487-P.S.R. CAÑAS UNO</v>
          </cell>
          <cell r="H57">
            <v>0</v>
          </cell>
          <cell r="I57">
            <v>0</v>
          </cell>
          <cell r="J57">
            <v>0</v>
          </cell>
          <cell r="L57">
            <v>1</v>
          </cell>
          <cell r="M57">
            <v>0</v>
          </cell>
          <cell r="N57">
            <v>2</v>
          </cell>
          <cell r="Y57" t="str">
            <v>04204-SALAMANCA</v>
          </cell>
          <cell r="Z57">
            <v>2</v>
          </cell>
          <cell r="AA57">
            <v>13</v>
          </cell>
          <cell r="AB57">
            <v>8</v>
          </cell>
          <cell r="AC57">
            <v>1</v>
          </cell>
          <cell r="AD57">
            <v>2</v>
          </cell>
          <cell r="AE57">
            <v>13</v>
          </cell>
          <cell r="AF57">
            <v>9</v>
          </cell>
          <cell r="AG57">
            <v>48</v>
          </cell>
        </row>
        <row r="58">
          <cell r="G58" t="str">
            <v>105496-P.S.R. PINTACURA SUR</v>
          </cell>
          <cell r="H58">
            <v>1</v>
          </cell>
          <cell r="J58">
            <v>0</v>
          </cell>
          <cell r="Y58" t="str">
            <v>105104-HOSPITAL SALAMANCA</v>
          </cell>
          <cell r="Z58">
            <v>0</v>
          </cell>
          <cell r="AA58">
            <v>13</v>
          </cell>
          <cell r="AB58">
            <v>6</v>
          </cell>
          <cell r="AC58">
            <v>1</v>
          </cell>
          <cell r="AD58">
            <v>0</v>
          </cell>
          <cell r="AE58">
            <v>12</v>
          </cell>
          <cell r="AF58">
            <v>8</v>
          </cell>
          <cell r="AG58">
            <v>40</v>
          </cell>
        </row>
        <row r="59">
          <cell r="G59" t="str">
            <v>04202-CANELA</v>
          </cell>
          <cell r="H59">
            <v>5</v>
          </cell>
          <cell r="I59">
            <v>6</v>
          </cell>
          <cell r="J59">
            <v>5</v>
          </cell>
          <cell r="K59">
            <v>5</v>
          </cell>
          <cell r="L59">
            <v>4</v>
          </cell>
          <cell r="M59">
            <v>4</v>
          </cell>
          <cell r="N59">
            <v>4</v>
          </cell>
          <cell r="Y59" t="str">
            <v>105452-P.S.R. CUNCUMEN                 </v>
          </cell>
          <cell r="Z59">
            <v>0</v>
          </cell>
          <cell r="AA59">
            <v>0</v>
          </cell>
          <cell r="AC59">
            <v>0</v>
          </cell>
          <cell r="AD59">
            <v>1</v>
          </cell>
          <cell r="AE59">
            <v>1</v>
          </cell>
          <cell r="AF59">
            <v>0</v>
          </cell>
          <cell r="AG59">
            <v>2</v>
          </cell>
        </row>
        <row r="60">
          <cell r="G60" t="str">
            <v>105309-CES. RURAL CANELA</v>
          </cell>
          <cell r="H60">
            <v>0</v>
          </cell>
          <cell r="I60">
            <v>5</v>
          </cell>
          <cell r="J60">
            <v>4</v>
          </cell>
          <cell r="K60">
            <v>2</v>
          </cell>
          <cell r="L60">
            <v>4</v>
          </cell>
          <cell r="M60">
            <v>2</v>
          </cell>
          <cell r="N60">
            <v>4</v>
          </cell>
          <cell r="Y60" t="str">
            <v>105453-P.S.R. TRANQUILLA</v>
          </cell>
          <cell r="AF60">
            <v>1</v>
          </cell>
          <cell r="AG60">
            <v>1</v>
          </cell>
        </row>
        <row r="61">
          <cell r="G61" t="str">
            <v>105450-P.S.R. MINCHA NORTE            </v>
          </cell>
          <cell r="H61">
            <v>1</v>
          </cell>
          <cell r="I61">
            <v>0</v>
          </cell>
          <cell r="J61">
            <v>0</v>
          </cell>
          <cell r="M61">
            <v>0</v>
          </cell>
          <cell r="Y61" t="str">
            <v>105454-P.S.R. CUNLAGUA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</row>
        <row r="62">
          <cell r="G62" t="str">
            <v>105451-P.S.R. AGUA FRIA</v>
          </cell>
          <cell r="H62">
            <v>1</v>
          </cell>
          <cell r="I62">
            <v>0</v>
          </cell>
          <cell r="K62">
            <v>1</v>
          </cell>
          <cell r="Y62" t="str">
            <v>105455-P.S.R. CHILLEPIN</v>
          </cell>
          <cell r="Z62">
            <v>2</v>
          </cell>
          <cell r="AA62">
            <v>0</v>
          </cell>
          <cell r="AD62">
            <v>1</v>
          </cell>
          <cell r="AG62">
            <v>3</v>
          </cell>
        </row>
        <row r="63">
          <cell r="G63" t="str">
            <v>105482-P.S.R. CANELA ALTA</v>
          </cell>
          <cell r="H63">
            <v>0</v>
          </cell>
          <cell r="I63">
            <v>0</v>
          </cell>
          <cell r="J63">
            <v>0</v>
          </cell>
          <cell r="M63">
            <v>1</v>
          </cell>
          <cell r="Y63" t="str">
            <v>105456-P.S.R. LLIMPO</v>
          </cell>
          <cell r="AB63">
            <v>1</v>
          </cell>
          <cell r="AF63">
            <v>0</v>
          </cell>
          <cell r="AG63">
            <v>1</v>
          </cell>
        </row>
        <row r="64">
          <cell r="G64" t="str">
            <v>105483-P.S.R. LOS RULOS</v>
          </cell>
          <cell r="H64">
            <v>2</v>
          </cell>
          <cell r="Y64" t="str">
            <v>105457-P.S.R. SAN AGUSTIN</v>
          </cell>
          <cell r="Z64">
            <v>0</v>
          </cell>
          <cell r="AG64">
            <v>0</v>
          </cell>
        </row>
        <row r="65">
          <cell r="G65" t="str">
            <v>105484-P.S.R. HUENTELAUQUEN</v>
          </cell>
          <cell r="I65">
            <v>0</v>
          </cell>
          <cell r="J65">
            <v>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Y65" t="str">
            <v>105458-P.S.R. TAHUINCO</v>
          </cell>
          <cell r="AB65">
            <v>0</v>
          </cell>
          <cell r="AD65">
            <v>0</v>
          </cell>
          <cell r="AG65">
            <v>0</v>
          </cell>
        </row>
        <row r="66">
          <cell r="G66" t="str">
            <v>105488-P.S.R. ESPIRITU SANTO</v>
          </cell>
          <cell r="H66">
            <v>1</v>
          </cell>
          <cell r="I66">
            <v>1</v>
          </cell>
          <cell r="M66">
            <v>0</v>
          </cell>
          <cell r="Y66" t="str">
            <v>105491-P.S.R. QUELEN BAJO</v>
          </cell>
          <cell r="Z66">
            <v>0</v>
          </cell>
          <cell r="AA66">
            <v>0</v>
          </cell>
          <cell r="AC66">
            <v>0</v>
          </cell>
          <cell r="AF66">
            <v>0</v>
          </cell>
          <cell r="AG66">
            <v>0</v>
          </cell>
        </row>
        <row r="67">
          <cell r="G67" t="str">
            <v>105493-P.S.R. MINCHA SUR</v>
          </cell>
          <cell r="M67">
            <v>1</v>
          </cell>
          <cell r="Y67" t="str">
            <v>105492-P.S.R. CAMISA</v>
          </cell>
          <cell r="AF67">
            <v>0</v>
          </cell>
          <cell r="AG67">
            <v>0</v>
          </cell>
        </row>
        <row r="68">
          <cell r="G68" t="str">
            <v>105497-P.S.R. JABONERIA</v>
          </cell>
          <cell r="K68">
            <v>1</v>
          </cell>
          <cell r="Y68" t="str">
            <v>105501-P.S.R. ARBOLEDA GRANDE</v>
          </cell>
          <cell r="Z68">
            <v>0</v>
          </cell>
          <cell r="AA68">
            <v>0</v>
          </cell>
          <cell r="AB68">
            <v>1</v>
          </cell>
          <cell r="AD68">
            <v>0</v>
          </cell>
          <cell r="AF68">
            <v>0</v>
          </cell>
          <cell r="AG68">
            <v>1</v>
          </cell>
        </row>
        <row r="69">
          <cell r="G69" t="str">
            <v>105498-P.S.R. QUEBRADA DE LINARES</v>
          </cell>
          <cell r="M69">
            <v>0</v>
          </cell>
          <cell r="N69">
            <v>0</v>
          </cell>
          <cell r="Y69" t="str">
            <v>04301-OVALLE</v>
          </cell>
          <cell r="Z69">
            <v>6</v>
          </cell>
          <cell r="AA69">
            <v>10</v>
          </cell>
          <cell r="AB69">
            <v>6</v>
          </cell>
          <cell r="AC69">
            <v>3</v>
          </cell>
          <cell r="AD69">
            <v>3</v>
          </cell>
          <cell r="AE69">
            <v>22</v>
          </cell>
          <cell r="AF69">
            <v>6</v>
          </cell>
          <cell r="AG69">
            <v>56</v>
          </cell>
        </row>
        <row r="70">
          <cell r="G70" t="str">
            <v>04203-LOS VILOS</v>
          </cell>
          <cell r="H70">
            <v>6</v>
          </cell>
          <cell r="I70">
            <v>4</v>
          </cell>
          <cell r="J70">
            <v>3</v>
          </cell>
          <cell r="K70">
            <v>2</v>
          </cell>
          <cell r="L70">
            <v>9</v>
          </cell>
          <cell r="M70">
            <v>6</v>
          </cell>
          <cell r="N70">
            <v>6</v>
          </cell>
          <cell r="Y70" t="str">
            <v>105315-CES. RURAL C. DE TAMAYA</v>
          </cell>
          <cell r="AA70">
            <v>1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2</v>
          </cell>
        </row>
        <row r="71">
          <cell r="G71" t="str">
            <v>105108-HOSPITAL LOS VILOS</v>
          </cell>
          <cell r="H71">
            <v>3</v>
          </cell>
          <cell r="I71">
            <v>4</v>
          </cell>
          <cell r="J71">
            <v>2</v>
          </cell>
          <cell r="K71">
            <v>2</v>
          </cell>
          <cell r="L71">
            <v>8</v>
          </cell>
          <cell r="M71">
            <v>4</v>
          </cell>
          <cell r="N71">
            <v>6</v>
          </cell>
          <cell r="Y71" t="str">
            <v>105317-CES. JORGE JORDAN D.</v>
          </cell>
          <cell r="Z71">
            <v>1</v>
          </cell>
          <cell r="AA71">
            <v>1</v>
          </cell>
          <cell r="AB71">
            <v>3</v>
          </cell>
          <cell r="AC71">
            <v>0</v>
          </cell>
          <cell r="AD71">
            <v>1</v>
          </cell>
          <cell r="AE71">
            <v>4</v>
          </cell>
          <cell r="AF71">
            <v>0</v>
          </cell>
          <cell r="AG71">
            <v>10</v>
          </cell>
        </row>
        <row r="72">
          <cell r="G72" t="str">
            <v>105478-P.S.R. CAIMANES                   </v>
          </cell>
          <cell r="H72">
            <v>2</v>
          </cell>
          <cell r="I72">
            <v>0</v>
          </cell>
          <cell r="J72">
            <v>1</v>
          </cell>
          <cell r="L72">
            <v>1</v>
          </cell>
          <cell r="M72">
            <v>1</v>
          </cell>
          <cell r="N72">
            <v>0</v>
          </cell>
          <cell r="Y72" t="str">
            <v>105322-CES. MARCOS MACUADA</v>
          </cell>
          <cell r="Z72">
            <v>1</v>
          </cell>
          <cell r="AA72">
            <v>0</v>
          </cell>
          <cell r="AB72">
            <v>2</v>
          </cell>
          <cell r="AC72">
            <v>2</v>
          </cell>
          <cell r="AE72">
            <v>10</v>
          </cell>
          <cell r="AF72">
            <v>1</v>
          </cell>
          <cell r="AG72">
            <v>16</v>
          </cell>
        </row>
        <row r="73">
          <cell r="G73" t="str">
            <v>105479-P.S.R. GUANGUALI</v>
          </cell>
          <cell r="H73">
            <v>1</v>
          </cell>
          <cell r="I73">
            <v>0</v>
          </cell>
          <cell r="L73">
            <v>0</v>
          </cell>
          <cell r="M73">
            <v>1</v>
          </cell>
          <cell r="N73">
            <v>0</v>
          </cell>
          <cell r="Y73" t="str">
            <v>105324-CES. SOTAQUI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G73">
            <v>0</v>
          </cell>
        </row>
        <row r="74">
          <cell r="G74" t="str">
            <v>105480-P.S.R. QUILIMARI</v>
          </cell>
          <cell r="H74">
            <v>0</v>
          </cell>
          <cell r="I74">
            <v>0</v>
          </cell>
          <cell r="Y74" t="str">
            <v>105415-P.S.R. BARRAZA</v>
          </cell>
          <cell r="Z74">
            <v>1</v>
          </cell>
          <cell r="AB74">
            <v>0</v>
          </cell>
          <cell r="AE74">
            <v>2</v>
          </cell>
          <cell r="AG74">
            <v>3</v>
          </cell>
        </row>
        <row r="75">
          <cell r="G75" t="str">
            <v>105481-P.S.R. TILAMA</v>
          </cell>
          <cell r="H75">
            <v>0</v>
          </cell>
          <cell r="L75">
            <v>0</v>
          </cell>
          <cell r="Y75" t="str">
            <v>105416-P.S.R. CAMARICO                  </v>
          </cell>
          <cell r="Z75">
            <v>0</v>
          </cell>
          <cell r="AA75">
            <v>0</v>
          </cell>
          <cell r="AG75">
            <v>0</v>
          </cell>
        </row>
        <row r="76">
          <cell r="G76" t="str">
            <v>04204-SALAMANCA</v>
          </cell>
          <cell r="H76">
            <v>16</v>
          </cell>
          <cell r="I76">
            <v>10</v>
          </cell>
          <cell r="J76">
            <v>13</v>
          </cell>
          <cell r="K76">
            <v>8</v>
          </cell>
          <cell r="L76">
            <v>16</v>
          </cell>
          <cell r="M76">
            <v>8</v>
          </cell>
          <cell r="N76">
            <v>17</v>
          </cell>
          <cell r="Y76" t="str">
            <v>105417-P.S.R. ALCONES BAJOS</v>
          </cell>
          <cell r="Z76">
            <v>1</v>
          </cell>
          <cell r="AA76">
            <v>0</v>
          </cell>
          <cell r="AD76">
            <v>0</v>
          </cell>
          <cell r="AF76">
            <v>0</v>
          </cell>
          <cell r="AG76">
            <v>1</v>
          </cell>
        </row>
        <row r="77">
          <cell r="G77" t="str">
            <v>105104-HOSPITAL SALAMANCA</v>
          </cell>
          <cell r="H77">
            <v>9</v>
          </cell>
          <cell r="I77">
            <v>6</v>
          </cell>
          <cell r="J77">
            <v>10</v>
          </cell>
          <cell r="K77">
            <v>6</v>
          </cell>
          <cell r="L77">
            <v>6</v>
          </cell>
          <cell r="M77">
            <v>5</v>
          </cell>
          <cell r="N77">
            <v>13</v>
          </cell>
          <cell r="Y77" t="str">
            <v>105419-P.S.R. LAS SOSSAS</v>
          </cell>
          <cell r="AB77">
            <v>0</v>
          </cell>
          <cell r="AG77">
            <v>0</v>
          </cell>
        </row>
        <row r="78">
          <cell r="G78" t="str">
            <v>105452-P.S.R. CUNCUMEN                 </v>
          </cell>
          <cell r="H78">
            <v>6</v>
          </cell>
          <cell r="I78">
            <v>3</v>
          </cell>
          <cell r="J78">
            <v>1</v>
          </cell>
          <cell r="K78">
            <v>0</v>
          </cell>
          <cell r="L78">
            <v>5</v>
          </cell>
          <cell r="M78">
            <v>0</v>
          </cell>
          <cell r="N78">
            <v>0</v>
          </cell>
          <cell r="Y78" t="str">
            <v>105420-P.S.R. LIMARI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5</v>
          </cell>
          <cell r="AG78">
            <v>6</v>
          </cell>
        </row>
        <row r="79">
          <cell r="G79" t="str">
            <v>105453-P.S.R. TRANQUILLA</v>
          </cell>
          <cell r="H79">
            <v>0</v>
          </cell>
          <cell r="I79">
            <v>0</v>
          </cell>
          <cell r="L79">
            <v>0</v>
          </cell>
          <cell r="Y79" t="str">
            <v>105437-P.S.R. CHALINGA</v>
          </cell>
          <cell r="AC79">
            <v>0</v>
          </cell>
          <cell r="AG79">
            <v>0</v>
          </cell>
        </row>
        <row r="80">
          <cell r="G80" t="str">
            <v>105454-P.S.R. CUNLAGUA</v>
          </cell>
          <cell r="L80">
            <v>0</v>
          </cell>
          <cell r="Y80" t="str">
            <v>105439-P.S.R. CERRO BLANCO</v>
          </cell>
          <cell r="Z80">
            <v>0</v>
          </cell>
          <cell r="AA80">
            <v>1</v>
          </cell>
          <cell r="AF80">
            <v>0</v>
          </cell>
          <cell r="AG80">
            <v>1</v>
          </cell>
        </row>
        <row r="81">
          <cell r="G81" t="str">
            <v>105455-P.S.R. CHILLEPIN</v>
          </cell>
          <cell r="H81">
            <v>0</v>
          </cell>
          <cell r="I81">
            <v>0</v>
          </cell>
          <cell r="K81">
            <v>2</v>
          </cell>
          <cell r="L81">
            <v>1</v>
          </cell>
          <cell r="M81">
            <v>0</v>
          </cell>
          <cell r="N81">
            <v>0</v>
          </cell>
          <cell r="Y81" t="str">
            <v>105507-P.S.R. HUAMALATA</v>
          </cell>
          <cell r="Z81">
            <v>0</v>
          </cell>
          <cell r="AB81">
            <v>0</v>
          </cell>
          <cell r="AD81">
            <v>1</v>
          </cell>
          <cell r="AE81">
            <v>4</v>
          </cell>
          <cell r="AG81">
            <v>5</v>
          </cell>
        </row>
        <row r="82">
          <cell r="G82" t="str">
            <v>105456-P.S.R. LLIMPO</v>
          </cell>
          <cell r="H82">
            <v>0</v>
          </cell>
          <cell r="L82">
            <v>4</v>
          </cell>
          <cell r="M82">
            <v>1</v>
          </cell>
          <cell r="N82">
            <v>0</v>
          </cell>
          <cell r="Y82" t="str">
            <v>105510-P.S.R. RECOLETA</v>
          </cell>
          <cell r="Z82">
            <v>0</v>
          </cell>
          <cell r="AA82">
            <v>1</v>
          </cell>
          <cell r="AB82">
            <v>1</v>
          </cell>
          <cell r="AC82">
            <v>0</v>
          </cell>
          <cell r="AD82">
            <v>0</v>
          </cell>
          <cell r="AE82">
            <v>1</v>
          </cell>
          <cell r="AF82">
            <v>0</v>
          </cell>
          <cell r="AG82">
            <v>3</v>
          </cell>
        </row>
        <row r="83">
          <cell r="G83" t="str">
            <v>105457-P.S.R. SAN AGUSTIN</v>
          </cell>
          <cell r="H83">
            <v>1</v>
          </cell>
          <cell r="I83">
            <v>1</v>
          </cell>
          <cell r="J83">
            <v>1</v>
          </cell>
          <cell r="K83">
            <v>0</v>
          </cell>
          <cell r="M83">
            <v>1</v>
          </cell>
          <cell r="N83">
            <v>0</v>
          </cell>
          <cell r="Y83" t="str">
            <v>105722-CECOF SAN JOSE DE LA DEHESA</v>
          </cell>
          <cell r="Z83">
            <v>0</v>
          </cell>
          <cell r="AA83">
            <v>1</v>
          </cell>
          <cell r="AB83">
            <v>0</v>
          </cell>
          <cell r="AC83">
            <v>1</v>
          </cell>
          <cell r="AG83">
            <v>2</v>
          </cell>
        </row>
        <row r="84">
          <cell r="G84" t="str">
            <v>105458-P.S.R. TAHUINCO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N84">
            <v>1</v>
          </cell>
          <cell r="Y84" t="str">
            <v>105723-CECOF LIMARI</v>
          </cell>
          <cell r="Z84">
            <v>2</v>
          </cell>
          <cell r="AA84">
            <v>5</v>
          </cell>
          <cell r="AD84">
            <v>0</v>
          </cell>
          <cell r="AG84">
            <v>7</v>
          </cell>
        </row>
        <row r="85">
          <cell r="G85" t="str">
            <v>105491-P.S.R. QUELEN BAJO</v>
          </cell>
          <cell r="J85">
            <v>1</v>
          </cell>
          <cell r="M85">
            <v>1</v>
          </cell>
          <cell r="N85">
            <v>1</v>
          </cell>
          <cell r="Y85" t="str">
            <v>04302-COMBARBALÁ</v>
          </cell>
          <cell r="Z85">
            <v>3</v>
          </cell>
          <cell r="AA85">
            <v>0</v>
          </cell>
          <cell r="AB85">
            <v>0</v>
          </cell>
          <cell r="AC85">
            <v>1</v>
          </cell>
          <cell r="AD85">
            <v>1</v>
          </cell>
          <cell r="AE85">
            <v>0</v>
          </cell>
          <cell r="AF85">
            <v>1</v>
          </cell>
          <cell r="AG85">
            <v>6</v>
          </cell>
        </row>
        <row r="86">
          <cell r="G86" t="str">
            <v>105492-P.S.R. CAMISA</v>
          </cell>
          <cell r="K86">
            <v>0</v>
          </cell>
          <cell r="M86">
            <v>0</v>
          </cell>
          <cell r="Y86" t="str">
            <v>105105-HOSPITAL COMBARBALA</v>
          </cell>
          <cell r="Z86">
            <v>1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0</v>
          </cell>
          <cell r="AF86">
            <v>1</v>
          </cell>
          <cell r="AG86">
            <v>3</v>
          </cell>
        </row>
        <row r="87">
          <cell r="G87" t="str">
            <v>105501-P.S.R. ARBOLEDA GRANDE</v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  <cell r="Y87" t="str">
            <v>105434-P.S.R. SAN MARCOS</v>
          </cell>
          <cell r="AF87">
            <v>0</v>
          </cell>
          <cell r="AG87">
            <v>0</v>
          </cell>
        </row>
        <row r="88">
          <cell r="G88" t="str">
            <v>04301-OVALLE</v>
          </cell>
          <cell r="H88">
            <v>31</v>
          </cell>
          <cell r="I88">
            <v>25</v>
          </cell>
          <cell r="J88">
            <v>32</v>
          </cell>
          <cell r="K88">
            <v>22</v>
          </cell>
          <cell r="L88">
            <v>44</v>
          </cell>
          <cell r="M88">
            <v>15</v>
          </cell>
          <cell r="N88">
            <v>30</v>
          </cell>
          <cell r="Y88" t="str">
            <v>105459-P.S.R. BARRANCAS                </v>
          </cell>
          <cell r="Z88">
            <v>0</v>
          </cell>
          <cell r="AG88">
            <v>0</v>
          </cell>
        </row>
        <row r="89">
          <cell r="G89" t="str">
            <v>105315-CES. RURAL C. DE TAMAYA</v>
          </cell>
          <cell r="I89">
            <v>1</v>
          </cell>
          <cell r="J89">
            <v>5</v>
          </cell>
          <cell r="K89">
            <v>3</v>
          </cell>
          <cell r="L89">
            <v>1</v>
          </cell>
          <cell r="M89">
            <v>3</v>
          </cell>
          <cell r="N89">
            <v>2</v>
          </cell>
          <cell r="Y89" t="str">
            <v>105460-P.S.R. COGOTI 18</v>
          </cell>
          <cell r="Z89">
            <v>2</v>
          </cell>
          <cell r="AB89">
            <v>0</v>
          </cell>
          <cell r="AD89">
            <v>0</v>
          </cell>
          <cell r="AF89">
            <v>0</v>
          </cell>
          <cell r="AG89">
            <v>2</v>
          </cell>
        </row>
        <row r="90">
          <cell r="G90" t="str">
            <v>105317-CES. JORGE JORDAN D.</v>
          </cell>
          <cell r="H90">
            <v>7</v>
          </cell>
          <cell r="I90">
            <v>13</v>
          </cell>
          <cell r="J90">
            <v>12</v>
          </cell>
          <cell r="K90">
            <v>8</v>
          </cell>
          <cell r="L90">
            <v>13</v>
          </cell>
          <cell r="M90">
            <v>8</v>
          </cell>
          <cell r="N90">
            <v>10</v>
          </cell>
          <cell r="Y90" t="str">
            <v>105462-P.S.R. EL SAUCE</v>
          </cell>
          <cell r="AC90">
            <v>1</v>
          </cell>
          <cell r="AG90">
            <v>1</v>
          </cell>
        </row>
        <row r="91">
          <cell r="G91" t="str">
            <v>105322-CES. MARCOS MACUADA</v>
          </cell>
          <cell r="H91">
            <v>8</v>
          </cell>
          <cell r="I91">
            <v>2</v>
          </cell>
          <cell r="J91">
            <v>5</v>
          </cell>
          <cell r="K91">
            <v>6</v>
          </cell>
          <cell r="L91">
            <v>25</v>
          </cell>
          <cell r="N91">
            <v>15</v>
          </cell>
          <cell r="Y91" t="str">
            <v>105463-P.S.R. QUILITAPIA</v>
          </cell>
          <cell r="AD91">
            <v>0</v>
          </cell>
          <cell r="AG91">
            <v>0</v>
          </cell>
        </row>
        <row r="92">
          <cell r="G92" t="str">
            <v>105324-CES. SOTAQUI</v>
          </cell>
          <cell r="H92">
            <v>4</v>
          </cell>
          <cell r="I92">
            <v>3</v>
          </cell>
          <cell r="J92">
            <v>1</v>
          </cell>
          <cell r="K92">
            <v>0</v>
          </cell>
          <cell r="Y92" t="str">
            <v>105464-P.S.R. LA LIGUA</v>
          </cell>
          <cell r="AD92">
            <v>0</v>
          </cell>
          <cell r="AE92">
            <v>0</v>
          </cell>
          <cell r="AG92">
            <v>0</v>
          </cell>
        </row>
        <row r="93">
          <cell r="G93" t="str">
            <v>105415-P.S.R. BARRAZA</v>
          </cell>
          <cell r="H93">
            <v>2</v>
          </cell>
          <cell r="J93">
            <v>0</v>
          </cell>
          <cell r="L93">
            <v>0</v>
          </cell>
          <cell r="M93">
            <v>1</v>
          </cell>
          <cell r="Y93" t="str">
            <v>105465-P.S.R. RAMADILLA</v>
          </cell>
          <cell r="Z93">
            <v>0</v>
          </cell>
          <cell r="AF93">
            <v>0</v>
          </cell>
          <cell r="AG93">
            <v>0</v>
          </cell>
        </row>
        <row r="94">
          <cell r="G94" t="str">
            <v>105416-P.S.R. CAMARICO                  </v>
          </cell>
          <cell r="H94">
            <v>0</v>
          </cell>
          <cell r="I94">
            <v>2</v>
          </cell>
          <cell r="K94">
            <v>1</v>
          </cell>
          <cell r="L94">
            <v>0</v>
          </cell>
          <cell r="N94">
            <v>2</v>
          </cell>
          <cell r="Y94" t="str">
            <v>105466-P.S.R. VALLE HERMOSO</v>
          </cell>
          <cell r="AB94">
            <v>0</v>
          </cell>
          <cell r="AG94">
            <v>0</v>
          </cell>
        </row>
        <row r="95">
          <cell r="G95" t="str">
            <v>105417-P.S.R. ALCONES BAJOS</v>
          </cell>
          <cell r="I95">
            <v>1</v>
          </cell>
          <cell r="K95">
            <v>1</v>
          </cell>
          <cell r="L95">
            <v>1</v>
          </cell>
          <cell r="N95">
            <v>0</v>
          </cell>
          <cell r="Y95" t="str">
            <v>105490-P.S.R. EL DURAZNO</v>
          </cell>
          <cell r="AF95">
            <v>0</v>
          </cell>
          <cell r="AG95">
            <v>0</v>
          </cell>
        </row>
        <row r="96">
          <cell r="G96" t="str">
            <v>105419-P.S.R. LAS SOSSAS</v>
          </cell>
          <cell r="J96">
            <v>2</v>
          </cell>
          <cell r="K96">
            <v>0</v>
          </cell>
          <cell r="L96">
            <v>1</v>
          </cell>
          <cell r="N96">
            <v>0</v>
          </cell>
          <cell r="Y96" t="str">
            <v>04303-MONTE PATRIA</v>
          </cell>
          <cell r="Z96">
            <v>6</v>
          </cell>
          <cell r="AA96">
            <v>0</v>
          </cell>
          <cell r="AB96">
            <v>1</v>
          </cell>
          <cell r="AC96">
            <v>3</v>
          </cell>
          <cell r="AD96">
            <v>0</v>
          </cell>
          <cell r="AE96">
            <v>0</v>
          </cell>
          <cell r="AF96">
            <v>5</v>
          </cell>
          <cell r="AG96">
            <v>15</v>
          </cell>
        </row>
        <row r="97">
          <cell r="G97" t="str">
            <v>105420-P.S.R. LIMARI</v>
          </cell>
          <cell r="H97">
            <v>1</v>
          </cell>
          <cell r="I97">
            <v>2</v>
          </cell>
          <cell r="J97">
            <v>1</v>
          </cell>
          <cell r="L97">
            <v>0</v>
          </cell>
          <cell r="M97">
            <v>3</v>
          </cell>
          <cell r="N97">
            <v>1</v>
          </cell>
          <cell r="Y97" t="str">
            <v>105307-CES. RURAL MONTE PATRIA</v>
          </cell>
          <cell r="Z97">
            <v>3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3</v>
          </cell>
        </row>
        <row r="98">
          <cell r="G98" t="str">
            <v>105422-P.S.R. HORNILLOS</v>
          </cell>
          <cell r="I98">
            <v>0</v>
          </cell>
          <cell r="J98">
            <v>0</v>
          </cell>
          <cell r="Y98" t="str">
            <v>105311-CES. RURAL CHAÑARAL ALTO</v>
          </cell>
          <cell r="AF98">
            <v>0</v>
          </cell>
          <cell r="AG98">
            <v>0</v>
          </cell>
        </row>
        <row r="99">
          <cell r="G99" t="str">
            <v>105437-P.S.R. CHALINGA</v>
          </cell>
          <cell r="H99">
            <v>2</v>
          </cell>
          <cell r="K99">
            <v>0</v>
          </cell>
          <cell r="M99">
            <v>0</v>
          </cell>
          <cell r="Y99" t="str">
            <v>105312-CES. RURAL CAREN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4</v>
          </cell>
          <cell r="AG99">
            <v>4</v>
          </cell>
        </row>
        <row r="100">
          <cell r="G100" t="str">
            <v>105507-P.S.R. HUAMALATA</v>
          </cell>
          <cell r="H100">
            <v>2</v>
          </cell>
          <cell r="I100">
            <v>0</v>
          </cell>
          <cell r="J100">
            <v>0</v>
          </cell>
          <cell r="K100">
            <v>1</v>
          </cell>
          <cell r="L100">
            <v>1</v>
          </cell>
          <cell r="Y100" t="str">
            <v>105318-CES. RURAL EL PALQUI</v>
          </cell>
          <cell r="Z100">
            <v>1</v>
          </cell>
          <cell r="AA100">
            <v>0</v>
          </cell>
          <cell r="AB100">
            <v>0</v>
          </cell>
          <cell r="AC100">
            <v>3</v>
          </cell>
          <cell r="AE100">
            <v>0</v>
          </cell>
          <cell r="AF100">
            <v>1</v>
          </cell>
          <cell r="AG100">
            <v>5</v>
          </cell>
        </row>
        <row r="101">
          <cell r="G101" t="str">
            <v>105510-P.S.R. RECOLETA</v>
          </cell>
          <cell r="H101">
            <v>1</v>
          </cell>
          <cell r="I101">
            <v>0</v>
          </cell>
          <cell r="J101">
            <v>0</v>
          </cell>
          <cell r="K101">
            <v>2</v>
          </cell>
          <cell r="L101">
            <v>1</v>
          </cell>
          <cell r="M101">
            <v>0</v>
          </cell>
          <cell r="N101">
            <v>0</v>
          </cell>
          <cell r="Y101" t="str">
            <v>105430-P.S.R. MIALQUI</v>
          </cell>
          <cell r="Z101">
            <v>1</v>
          </cell>
          <cell r="AG101">
            <v>1</v>
          </cell>
        </row>
        <row r="102">
          <cell r="G102" t="str">
            <v>105722-CECOF SAN JOSE DE LA DEHESA</v>
          </cell>
          <cell r="H102">
            <v>2</v>
          </cell>
          <cell r="I102">
            <v>0</v>
          </cell>
          <cell r="J102">
            <v>3</v>
          </cell>
          <cell r="K102">
            <v>0</v>
          </cell>
          <cell r="L102">
            <v>1</v>
          </cell>
          <cell r="Y102" t="str">
            <v>105431-P.S.R. PEDREGAL</v>
          </cell>
          <cell r="Z102">
            <v>1</v>
          </cell>
          <cell r="AA102">
            <v>0</v>
          </cell>
          <cell r="AG102">
            <v>1</v>
          </cell>
        </row>
        <row r="103">
          <cell r="G103" t="str">
            <v>105723-CECOF LIMARI</v>
          </cell>
          <cell r="H103">
            <v>2</v>
          </cell>
          <cell r="I103">
            <v>1</v>
          </cell>
          <cell r="J103">
            <v>3</v>
          </cell>
          <cell r="Y103" t="str">
            <v>105432-P.S.R. RAPEL</v>
          </cell>
          <cell r="AB103">
            <v>0</v>
          </cell>
          <cell r="AG103">
            <v>0</v>
          </cell>
        </row>
        <row r="104">
          <cell r="G104" t="str">
            <v>04302-COMBARBALÁ</v>
          </cell>
          <cell r="H104">
            <v>5</v>
          </cell>
          <cell r="I104">
            <v>3</v>
          </cell>
          <cell r="J104">
            <v>2</v>
          </cell>
          <cell r="K104">
            <v>8</v>
          </cell>
          <cell r="L104">
            <v>7</v>
          </cell>
          <cell r="M104">
            <v>4</v>
          </cell>
          <cell r="N104">
            <v>8</v>
          </cell>
          <cell r="Y104" t="str">
            <v>105435-P.S.R. TULAHUEN</v>
          </cell>
          <cell r="AC104">
            <v>0</v>
          </cell>
          <cell r="AD104">
            <v>0</v>
          </cell>
          <cell r="AF104">
            <v>0</v>
          </cell>
          <cell r="AG104">
            <v>0</v>
          </cell>
        </row>
        <row r="105">
          <cell r="G105" t="str">
            <v>105105-HOSPITAL COMBARBALA</v>
          </cell>
          <cell r="H105">
            <v>3</v>
          </cell>
          <cell r="I105">
            <v>2</v>
          </cell>
          <cell r="J105">
            <v>2</v>
          </cell>
          <cell r="K105">
            <v>7</v>
          </cell>
          <cell r="L105">
            <v>4</v>
          </cell>
          <cell r="M105">
            <v>4</v>
          </cell>
          <cell r="N105">
            <v>2</v>
          </cell>
          <cell r="Y105" t="str">
            <v>105436-P.S.R. EL MAITEN</v>
          </cell>
          <cell r="AA105">
            <v>0</v>
          </cell>
          <cell r="AB105">
            <v>1</v>
          </cell>
          <cell r="AD105">
            <v>0</v>
          </cell>
          <cell r="AE105">
            <v>0</v>
          </cell>
          <cell r="AG105">
            <v>1</v>
          </cell>
        </row>
        <row r="106">
          <cell r="G106" t="str">
            <v>105434-P.S.R. SAN MARCOS</v>
          </cell>
          <cell r="I106">
            <v>1</v>
          </cell>
          <cell r="K106">
            <v>1</v>
          </cell>
          <cell r="M106">
            <v>0</v>
          </cell>
          <cell r="N106">
            <v>2</v>
          </cell>
          <cell r="Y106" t="str">
            <v>04304-PUNITAQUI</v>
          </cell>
          <cell r="AA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G107" t="str">
            <v>105441-P.S.R. MANQUEHUA</v>
          </cell>
          <cell r="J107">
            <v>0</v>
          </cell>
          <cell r="K107">
            <v>0</v>
          </cell>
          <cell r="Y107" t="str">
            <v>105308-CES. RURAL PUNITAQUI</v>
          </cell>
          <cell r="AA107">
            <v>0</v>
          </cell>
          <cell r="AC107">
            <v>0</v>
          </cell>
          <cell r="AE107">
            <v>0</v>
          </cell>
          <cell r="AG107">
            <v>0</v>
          </cell>
        </row>
        <row r="108">
          <cell r="G108" t="str">
            <v>105459-P.S.R. BARRANCAS                </v>
          </cell>
          <cell r="H108">
            <v>0</v>
          </cell>
          <cell r="I108">
            <v>0</v>
          </cell>
          <cell r="K108">
            <v>0</v>
          </cell>
          <cell r="L108">
            <v>1</v>
          </cell>
          <cell r="N108">
            <v>0</v>
          </cell>
          <cell r="Y108" t="str">
            <v>105440-P.S.R. DIVISADERO</v>
          </cell>
          <cell r="AA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G109" t="str">
            <v>105460-P.S.R. COGOTI 18</v>
          </cell>
          <cell r="J109">
            <v>0</v>
          </cell>
          <cell r="K109">
            <v>0</v>
          </cell>
          <cell r="N109">
            <v>2</v>
          </cell>
          <cell r="Y109" t="str">
            <v>105508-P.S.R. EL PARRAL DE QUILES  </v>
          </cell>
          <cell r="AD109">
            <v>0</v>
          </cell>
          <cell r="AG109">
            <v>0</v>
          </cell>
        </row>
        <row r="110">
          <cell r="G110" t="str">
            <v>105461-P.S.R. EL HUACHO</v>
          </cell>
          <cell r="M110">
            <v>0</v>
          </cell>
          <cell r="Y110" t="str">
            <v>04305-RIO HURATDO</v>
          </cell>
          <cell r="AA110">
            <v>0</v>
          </cell>
          <cell r="AG110">
            <v>0</v>
          </cell>
        </row>
        <row r="111">
          <cell r="G111" t="str">
            <v>105462-P.S.R. EL SAUCE</v>
          </cell>
          <cell r="H111">
            <v>0</v>
          </cell>
          <cell r="I111">
            <v>0</v>
          </cell>
          <cell r="Y111" t="str">
            <v>105409-P.S.R. EL CHAÑAR</v>
          </cell>
          <cell r="AA111">
            <v>0</v>
          </cell>
          <cell r="AG111">
            <v>0</v>
          </cell>
        </row>
        <row r="112">
          <cell r="G112" t="str">
            <v>105463-P.S.R. QUILITAPIA</v>
          </cell>
          <cell r="H112">
            <v>2</v>
          </cell>
          <cell r="J112">
            <v>0</v>
          </cell>
          <cell r="K112">
            <v>0</v>
          </cell>
          <cell r="L112">
            <v>1</v>
          </cell>
          <cell r="N112">
            <v>2</v>
          </cell>
          <cell r="Y112" t="str">
            <v>105414-P.S.R. SERON</v>
          </cell>
          <cell r="AA112">
            <v>0</v>
          </cell>
          <cell r="AG112">
            <v>0</v>
          </cell>
        </row>
        <row r="113">
          <cell r="G113" t="str">
            <v>105464-P.S.R. LA LIGUA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G114" t="str">
            <v>105490-P.S.R. EL DURAZNO</v>
          </cell>
          <cell r="L114">
            <v>1</v>
          </cell>
        </row>
        <row r="115">
          <cell r="G115" t="str">
            <v>04303-MONTE PATRIA</v>
          </cell>
          <cell r="H115">
            <v>8</v>
          </cell>
          <cell r="I115">
            <v>8</v>
          </cell>
          <cell r="J115">
            <v>19</v>
          </cell>
          <cell r="K115">
            <v>2</v>
          </cell>
          <cell r="L115">
            <v>5</v>
          </cell>
          <cell r="M115">
            <v>11</v>
          </cell>
          <cell r="N115">
            <v>11</v>
          </cell>
        </row>
        <row r="116">
          <cell r="G116" t="str">
            <v>105307-CES. RURAL MONTE PATRIA</v>
          </cell>
          <cell r="H116">
            <v>6</v>
          </cell>
          <cell r="I116">
            <v>4</v>
          </cell>
          <cell r="J116">
            <v>7</v>
          </cell>
          <cell r="K116">
            <v>1</v>
          </cell>
          <cell r="L116">
            <v>1</v>
          </cell>
          <cell r="M116">
            <v>7</v>
          </cell>
          <cell r="N116">
            <v>1</v>
          </cell>
        </row>
        <row r="117">
          <cell r="G117" t="str">
            <v>105311-CES. RURAL CHAÑARAL ALTO</v>
          </cell>
          <cell r="H117">
            <v>0</v>
          </cell>
          <cell r="M117">
            <v>0</v>
          </cell>
          <cell r="N117">
            <v>3</v>
          </cell>
        </row>
        <row r="118">
          <cell r="G118" t="str">
            <v>105312-CES. RURAL CAREN</v>
          </cell>
          <cell r="H118">
            <v>0</v>
          </cell>
          <cell r="I118">
            <v>1</v>
          </cell>
          <cell r="J118">
            <v>4</v>
          </cell>
          <cell r="K118">
            <v>0</v>
          </cell>
          <cell r="M118">
            <v>3</v>
          </cell>
          <cell r="N118">
            <v>1</v>
          </cell>
        </row>
        <row r="119">
          <cell r="G119" t="str">
            <v>105318-CES. RURAL EL PALQUI</v>
          </cell>
          <cell r="H119">
            <v>0</v>
          </cell>
          <cell r="I119">
            <v>2</v>
          </cell>
          <cell r="J119">
            <v>5</v>
          </cell>
          <cell r="K119">
            <v>0</v>
          </cell>
          <cell r="L119">
            <v>4</v>
          </cell>
          <cell r="M119">
            <v>0</v>
          </cell>
          <cell r="N119">
            <v>4</v>
          </cell>
        </row>
        <row r="120">
          <cell r="G120" t="str">
            <v>105425-P.S.R. CHILECITO</v>
          </cell>
          <cell r="J120">
            <v>0</v>
          </cell>
          <cell r="K120">
            <v>0</v>
          </cell>
        </row>
        <row r="121">
          <cell r="G121" t="str">
            <v>105430-P.S.R. MIALQUI</v>
          </cell>
          <cell r="I121">
            <v>0</v>
          </cell>
          <cell r="N121">
            <v>1</v>
          </cell>
        </row>
        <row r="122">
          <cell r="G122" t="str">
            <v>105431-P.S.R. PEDREGAL</v>
          </cell>
          <cell r="H122">
            <v>0</v>
          </cell>
          <cell r="J122">
            <v>2</v>
          </cell>
          <cell r="M122">
            <v>0</v>
          </cell>
          <cell r="N122">
            <v>0</v>
          </cell>
        </row>
        <row r="123">
          <cell r="G123" t="str">
            <v>105435-P.S.R. TULAHUEN</v>
          </cell>
          <cell r="H123">
            <v>2</v>
          </cell>
          <cell r="I123">
            <v>1</v>
          </cell>
          <cell r="J123">
            <v>0</v>
          </cell>
          <cell r="K123">
            <v>1</v>
          </cell>
          <cell r="N123">
            <v>1</v>
          </cell>
        </row>
        <row r="124">
          <cell r="G124" t="str">
            <v>105436-P.S.R. EL MAITEN</v>
          </cell>
          <cell r="I124">
            <v>0</v>
          </cell>
          <cell r="J124">
            <v>1</v>
          </cell>
          <cell r="M124">
            <v>1</v>
          </cell>
        </row>
        <row r="125">
          <cell r="G125" t="str">
            <v>105489-P.S.R. RAMADAS DE TULAHUEN</v>
          </cell>
          <cell r="M125">
            <v>0</v>
          </cell>
        </row>
        <row r="126">
          <cell r="G126" t="str">
            <v>04304-PUNITAQUI</v>
          </cell>
          <cell r="H126">
            <v>7</v>
          </cell>
          <cell r="I126">
            <v>6</v>
          </cell>
          <cell r="J126">
            <v>7</v>
          </cell>
          <cell r="K126">
            <v>6</v>
          </cell>
          <cell r="L126">
            <v>4</v>
          </cell>
          <cell r="M126">
            <v>17</v>
          </cell>
        </row>
        <row r="127">
          <cell r="G127" t="str">
            <v>105308-CES. RURAL PUNITAQUI</v>
          </cell>
          <cell r="H127">
            <v>7</v>
          </cell>
          <cell r="I127">
            <v>3</v>
          </cell>
          <cell r="J127">
            <v>7</v>
          </cell>
          <cell r="K127">
            <v>6</v>
          </cell>
          <cell r="L127">
            <v>4</v>
          </cell>
          <cell r="M127">
            <v>17</v>
          </cell>
        </row>
        <row r="128">
          <cell r="G128" t="str">
            <v>105440-P.S.R. DIVISADERO</v>
          </cell>
          <cell r="I128">
            <v>3</v>
          </cell>
          <cell r="L128">
            <v>0</v>
          </cell>
          <cell r="M128">
            <v>0</v>
          </cell>
        </row>
        <row r="129">
          <cell r="G129" t="str">
            <v>04305-RIO HURATDO</v>
          </cell>
          <cell r="I129">
            <v>0</v>
          </cell>
          <cell r="L129">
            <v>0</v>
          </cell>
        </row>
        <row r="130">
          <cell r="G130" t="str">
            <v>105414-P.S.R. SERON</v>
          </cell>
          <cell r="I130">
            <v>0</v>
          </cell>
          <cell r="L130">
            <v>0</v>
          </cell>
        </row>
      </sheetData>
      <sheetData sheetId="6">
        <row r="3">
          <cell r="G3" t="str">
            <v>Suma de Total</v>
          </cell>
          <cell r="H3" t="str">
            <v>Etiquetas de columna</v>
          </cell>
        </row>
        <row r="4">
          <cell r="G4" t="str">
            <v>Etiquetas de fila</v>
          </cell>
          <cell r="H4">
            <v>1</v>
          </cell>
          <cell r="I4">
            <v>2</v>
          </cell>
          <cell r="J4">
            <v>3</v>
          </cell>
          <cell r="K4">
            <v>4</v>
          </cell>
          <cell r="L4">
            <v>5</v>
          </cell>
          <cell r="M4">
            <v>6</v>
          </cell>
          <cell r="N4">
            <v>7</v>
          </cell>
          <cell r="O4" t="str">
            <v>Total general</v>
          </cell>
        </row>
        <row r="5">
          <cell r="G5" t="str">
            <v>04101-LA SERENA</v>
          </cell>
          <cell r="H5">
            <v>403</v>
          </cell>
          <cell r="I5">
            <v>653</v>
          </cell>
          <cell r="J5">
            <v>844</v>
          </cell>
          <cell r="K5">
            <v>772</v>
          </cell>
          <cell r="L5">
            <v>717</v>
          </cell>
          <cell r="M5">
            <v>1098</v>
          </cell>
          <cell r="N5">
            <v>840</v>
          </cell>
          <cell r="O5">
            <v>5327</v>
          </cell>
        </row>
        <row r="6">
          <cell r="G6" t="str">
            <v>105300-CES. CARDENAL CARO</v>
          </cell>
          <cell r="H6">
            <v>58</v>
          </cell>
          <cell r="I6">
            <v>136</v>
          </cell>
          <cell r="J6">
            <v>78</v>
          </cell>
          <cell r="K6">
            <v>83</v>
          </cell>
          <cell r="L6">
            <v>151</v>
          </cell>
          <cell r="M6">
            <v>136</v>
          </cell>
          <cell r="N6">
            <v>229</v>
          </cell>
          <cell r="O6">
            <v>871</v>
          </cell>
        </row>
        <row r="7">
          <cell r="G7" t="str">
            <v>105301-CES. LAS COMPAÑIAS</v>
          </cell>
          <cell r="H7">
            <v>87</v>
          </cell>
          <cell r="I7">
            <v>102</v>
          </cell>
          <cell r="J7">
            <v>124</v>
          </cell>
          <cell r="K7">
            <v>120</v>
          </cell>
          <cell r="L7">
            <v>108</v>
          </cell>
          <cell r="M7">
            <v>96</v>
          </cell>
          <cell r="N7">
            <v>148</v>
          </cell>
          <cell r="O7">
            <v>785</v>
          </cell>
        </row>
        <row r="8">
          <cell r="G8" t="str">
            <v>105302-CES. PEDRO AGUIRRE C.</v>
          </cell>
          <cell r="H8">
            <v>69</v>
          </cell>
          <cell r="I8">
            <v>101</v>
          </cell>
          <cell r="J8">
            <v>95</v>
          </cell>
          <cell r="K8">
            <v>93</v>
          </cell>
          <cell r="L8">
            <v>76</v>
          </cell>
          <cell r="M8">
            <v>240</v>
          </cell>
          <cell r="N8">
            <v>110</v>
          </cell>
          <cell r="O8">
            <v>784</v>
          </cell>
        </row>
        <row r="9">
          <cell r="G9" t="str">
            <v>105313-CES. SCHAFFHAUSER</v>
          </cell>
          <cell r="H9">
            <v>43</v>
          </cell>
          <cell r="I9">
            <v>209</v>
          </cell>
          <cell r="J9">
            <v>316</v>
          </cell>
          <cell r="K9">
            <v>173</v>
          </cell>
          <cell r="L9">
            <v>169</v>
          </cell>
          <cell r="M9">
            <v>343</v>
          </cell>
          <cell r="N9">
            <v>182</v>
          </cell>
          <cell r="O9">
            <v>1435</v>
          </cell>
        </row>
        <row r="10">
          <cell r="G10" t="str">
            <v>105319-CES. CARDENAL R.S.H.</v>
          </cell>
          <cell r="H10">
            <v>57</v>
          </cell>
          <cell r="I10">
            <v>32</v>
          </cell>
          <cell r="J10">
            <v>110</v>
          </cell>
          <cell r="K10">
            <v>98</v>
          </cell>
          <cell r="L10">
            <v>70</v>
          </cell>
          <cell r="M10">
            <v>133</v>
          </cell>
          <cell r="N10">
            <v>65</v>
          </cell>
          <cell r="O10">
            <v>565</v>
          </cell>
        </row>
        <row r="11">
          <cell r="G11" t="str">
            <v>105325-CESFAM JUAN PABLO II</v>
          </cell>
          <cell r="H11">
            <v>35</v>
          </cell>
          <cell r="I11">
            <v>8</v>
          </cell>
          <cell r="J11">
            <v>65</v>
          </cell>
          <cell r="K11">
            <v>151</v>
          </cell>
          <cell r="L11">
            <v>47</v>
          </cell>
          <cell r="M11">
            <v>87</v>
          </cell>
          <cell r="N11">
            <v>20</v>
          </cell>
          <cell r="O11">
            <v>413</v>
          </cell>
        </row>
        <row r="12">
          <cell r="G12" t="str">
            <v>105400-P.S.R. ALGARROBITO            </v>
          </cell>
          <cell r="H12">
            <v>21</v>
          </cell>
          <cell r="I12">
            <v>28</v>
          </cell>
          <cell r="J12">
            <v>17</v>
          </cell>
          <cell r="K12">
            <v>22</v>
          </cell>
          <cell r="L12">
            <v>40</v>
          </cell>
          <cell r="M12">
            <v>21</v>
          </cell>
          <cell r="N12">
            <v>28</v>
          </cell>
          <cell r="O12">
            <v>177</v>
          </cell>
        </row>
        <row r="13">
          <cell r="G13" t="str">
            <v>105401-P.S.R. LAS ROJAS</v>
          </cell>
          <cell r="H13">
            <v>8</v>
          </cell>
          <cell r="I13">
            <v>4</v>
          </cell>
          <cell r="J13">
            <v>4</v>
          </cell>
          <cell r="K13">
            <v>3</v>
          </cell>
          <cell r="L13">
            <v>5</v>
          </cell>
          <cell r="M13">
            <v>13</v>
          </cell>
          <cell r="N13">
            <v>3</v>
          </cell>
          <cell r="O13">
            <v>40</v>
          </cell>
        </row>
        <row r="14">
          <cell r="G14" t="str">
            <v>105402-P.S.R. EL ROMERO</v>
          </cell>
          <cell r="H14">
            <v>1</v>
          </cell>
          <cell r="I14">
            <v>4</v>
          </cell>
          <cell r="J14">
            <v>0</v>
          </cell>
          <cell r="K14">
            <v>4</v>
          </cell>
          <cell r="L14">
            <v>23</v>
          </cell>
          <cell r="M14">
            <v>3</v>
          </cell>
          <cell r="N14">
            <v>7</v>
          </cell>
          <cell r="O14">
            <v>42</v>
          </cell>
        </row>
        <row r="15">
          <cell r="G15" t="str">
            <v>105499-P.S.R. LAMBERT</v>
          </cell>
          <cell r="H15">
            <v>1</v>
          </cell>
          <cell r="I15">
            <v>5</v>
          </cell>
          <cell r="J15">
            <v>0</v>
          </cell>
          <cell r="K15">
            <v>0</v>
          </cell>
          <cell r="L15">
            <v>3</v>
          </cell>
          <cell r="M15">
            <v>4</v>
          </cell>
          <cell r="N15">
            <v>17</v>
          </cell>
          <cell r="O15">
            <v>30</v>
          </cell>
        </row>
        <row r="16">
          <cell r="G16" t="str">
            <v>105700-CECOF VILLA EL INDIO</v>
          </cell>
          <cell r="H16">
            <v>17</v>
          </cell>
          <cell r="I16">
            <v>17</v>
          </cell>
          <cell r="J16">
            <v>28</v>
          </cell>
          <cell r="K16">
            <v>13</v>
          </cell>
          <cell r="L16">
            <v>17</v>
          </cell>
          <cell r="M16">
            <v>9</v>
          </cell>
          <cell r="N16">
            <v>14</v>
          </cell>
          <cell r="O16">
            <v>115</v>
          </cell>
        </row>
        <row r="17">
          <cell r="G17" t="str">
            <v>105701-CECOF VILLA ALEMANIA</v>
          </cell>
          <cell r="H17">
            <v>3</v>
          </cell>
          <cell r="I17">
            <v>4</v>
          </cell>
          <cell r="J17">
            <v>2</v>
          </cell>
          <cell r="K17">
            <v>8</v>
          </cell>
          <cell r="L17">
            <v>4</v>
          </cell>
          <cell r="M17">
            <v>2</v>
          </cell>
          <cell r="N17">
            <v>2</v>
          </cell>
          <cell r="O17">
            <v>25</v>
          </cell>
        </row>
        <row r="18">
          <cell r="G18" t="str">
            <v>105702-CECOF VILLA LAMBERT</v>
          </cell>
          <cell r="H18">
            <v>3</v>
          </cell>
          <cell r="I18">
            <v>3</v>
          </cell>
          <cell r="J18">
            <v>5</v>
          </cell>
          <cell r="K18">
            <v>4</v>
          </cell>
          <cell r="L18">
            <v>4</v>
          </cell>
          <cell r="M18">
            <v>11</v>
          </cell>
          <cell r="N18">
            <v>15</v>
          </cell>
          <cell r="O18">
            <v>45</v>
          </cell>
        </row>
        <row r="19">
          <cell r="G19" t="str">
            <v>04102-COQUIMBO</v>
          </cell>
          <cell r="H19">
            <v>694</v>
          </cell>
          <cell r="I19">
            <v>648</v>
          </cell>
          <cell r="J19">
            <v>905</v>
          </cell>
          <cell r="K19">
            <v>712</v>
          </cell>
          <cell r="L19">
            <v>859</v>
          </cell>
          <cell r="M19">
            <v>683</v>
          </cell>
          <cell r="N19">
            <v>825</v>
          </cell>
          <cell r="O19">
            <v>5326</v>
          </cell>
        </row>
        <row r="20">
          <cell r="G20" t="str">
            <v>105303-CES. SAN JUAN</v>
          </cell>
          <cell r="H20">
            <v>104</v>
          </cell>
          <cell r="I20">
            <v>112</v>
          </cell>
          <cell r="J20">
            <v>156</v>
          </cell>
          <cell r="K20">
            <v>119</v>
          </cell>
          <cell r="L20">
            <v>122</v>
          </cell>
          <cell r="M20">
            <v>114</v>
          </cell>
          <cell r="N20">
            <v>138</v>
          </cell>
          <cell r="O20">
            <v>865</v>
          </cell>
        </row>
        <row r="21">
          <cell r="G21" t="str">
            <v>105304-CES. SANTA CECILIA</v>
          </cell>
          <cell r="H21">
            <v>113</v>
          </cell>
          <cell r="I21">
            <v>161</v>
          </cell>
          <cell r="J21">
            <v>198</v>
          </cell>
          <cell r="K21">
            <v>145</v>
          </cell>
          <cell r="L21">
            <v>143</v>
          </cell>
          <cell r="M21">
            <v>116</v>
          </cell>
          <cell r="N21">
            <v>103</v>
          </cell>
          <cell r="O21">
            <v>979</v>
          </cell>
        </row>
        <row r="22">
          <cell r="G22" t="str">
            <v>105305-CES. TIERRAS BLANCAS</v>
          </cell>
          <cell r="H22">
            <v>189</v>
          </cell>
          <cell r="I22">
            <v>169</v>
          </cell>
          <cell r="J22">
            <v>223</v>
          </cell>
          <cell r="K22">
            <v>202</v>
          </cell>
          <cell r="L22">
            <v>228</v>
          </cell>
          <cell r="M22">
            <v>162</v>
          </cell>
          <cell r="N22">
            <v>248</v>
          </cell>
          <cell r="O22">
            <v>1421</v>
          </cell>
        </row>
        <row r="23">
          <cell r="G23" t="str">
            <v>105321-CES. RURAL  TONGOY</v>
          </cell>
          <cell r="H23">
            <v>8</v>
          </cell>
          <cell r="I23">
            <v>15</v>
          </cell>
          <cell r="J23">
            <v>30</v>
          </cell>
          <cell r="K23">
            <v>34</v>
          </cell>
          <cell r="L23">
            <v>45</v>
          </cell>
          <cell r="M23">
            <v>21</v>
          </cell>
          <cell r="N23">
            <v>30</v>
          </cell>
          <cell r="O23">
            <v>183</v>
          </cell>
        </row>
        <row r="24">
          <cell r="G24" t="str">
            <v>105323-CES. DR. SERGIO AGUILAR</v>
          </cell>
          <cell r="H24">
            <v>248</v>
          </cell>
          <cell r="I24">
            <v>165</v>
          </cell>
          <cell r="J24">
            <v>252</v>
          </cell>
          <cell r="K24">
            <v>166</v>
          </cell>
          <cell r="L24">
            <v>277</v>
          </cell>
          <cell r="M24">
            <v>192</v>
          </cell>
          <cell r="N24">
            <v>245</v>
          </cell>
          <cell r="O24">
            <v>1545</v>
          </cell>
        </row>
        <row r="25">
          <cell r="G25" t="str">
            <v>105404-P.S.R. EL TANGUE                         </v>
          </cell>
          <cell r="H25">
            <v>9</v>
          </cell>
          <cell r="I25">
            <v>11</v>
          </cell>
          <cell r="J25">
            <v>7</v>
          </cell>
          <cell r="K25">
            <v>6</v>
          </cell>
          <cell r="L25">
            <v>9</v>
          </cell>
          <cell r="M25">
            <v>13</v>
          </cell>
          <cell r="N25">
            <v>15</v>
          </cell>
          <cell r="O25">
            <v>70</v>
          </cell>
        </row>
        <row r="26">
          <cell r="G26" t="str">
            <v>105405-P.S.R. GUANAQUEROS</v>
          </cell>
          <cell r="H26">
            <v>2</v>
          </cell>
          <cell r="I26">
            <v>3</v>
          </cell>
          <cell r="J26">
            <v>9</v>
          </cell>
          <cell r="K26">
            <v>9</v>
          </cell>
          <cell r="L26">
            <v>4</v>
          </cell>
          <cell r="M26">
            <v>5</v>
          </cell>
          <cell r="N26">
            <v>14</v>
          </cell>
          <cell r="O26">
            <v>46</v>
          </cell>
        </row>
        <row r="27">
          <cell r="G27" t="str">
            <v>105406-P.S.R. PAN DE AZUCAR</v>
          </cell>
          <cell r="H27">
            <v>15</v>
          </cell>
          <cell r="I27">
            <v>7</v>
          </cell>
          <cell r="J27">
            <v>23</v>
          </cell>
          <cell r="K27">
            <v>16</v>
          </cell>
          <cell r="L27">
            <v>22</v>
          </cell>
          <cell r="M27">
            <v>38</v>
          </cell>
          <cell r="N27">
            <v>21</v>
          </cell>
          <cell r="O27">
            <v>142</v>
          </cell>
        </row>
        <row r="28">
          <cell r="G28" t="str">
            <v>105407-P.S.R. TAMBILLOS</v>
          </cell>
          <cell r="H28">
            <v>6</v>
          </cell>
          <cell r="I28">
            <v>2</v>
          </cell>
          <cell r="J28">
            <v>3</v>
          </cell>
          <cell r="K28">
            <v>11</v>
          </cell>
          <cell r="L28">
            <v>1</v>
          </cell>
          <cell r="M28">
            <v>11</v>
          </cell>
          <cell r="N28">
            <v>4</v>
          </cell>
          <cell r="O28">
            <v>38</v>
          </cell>
        </row>
        <row r="29">
          <cell r="G29" t="str">
            <v>105705-CECOF EL ALBA</v>
          </cell>
          <cell r="H29">
            <v>0</v>
          </cell>
          <cell r="I29">
            <v>3</v>
          </cell>
          <cell r="J29">
            <v>4</v>
          </cell>
          <cell r="K29">
            <v>4</v>
          </cell>
          <cell r="L29">
            <v>8</v>
          </cell>
          <cell r="M29">
            <v>11</v>
          </cell>
          <cell r="N29">
            <v>7</v>
          </cell>
          <cell r="O29">
            <v>37</v>
          </cell>
        </row>
        <row r="30">
          <cell r="G30" t="str">
            <v>04103-ANDACOLLO</v>
          </cell>
          <cell r="H30">
            <v>3</v>
          </cell>
          <cell r="I30">
            <v>125</v>
          </cell>
          <cell r="J30">
            <v>64</v>
          </cell>
          <cell r="K30">
            <v>10</v>
          </cell>
          <cell r="L30">
            <v>52</v>
          </cell>
          <cell r="M30">
            <v>47</v>
          </cell>
          <cell r="N30">
            <v>38</v>
          </cell>
          <cell r="O30">
            <v>339</v>
          </cell>
        </row>
        <row r="31">
          <cell r="G31" t="str">
            <v>105106-HOSPITAL ANDACOLLO</v>
          </cell>
          <cell r="H31">
            <v>3</v>
          </cell>
          <cell r="I31">
            <v>125</v>
          </cell>
          <cell r="J31">
            <v>64</v>
          </cell>
          <cell r="K31">
            <v>10</v>
          </cell>
          <cell r="L31">
            <v>52</v>
          </cell>
          <cell r="M31">
            <v>47</v>
          </cell>
          <cell r="N31">
            <v>38</v>
          </cell>
          <cell r="O31">
            <v>339</v>
          </cell>
        </row>
        <row r="32">
          <cell r="G32" t="str">
            <v>04104-LA HIGUERA</v>
          </cell>
          <cell r="I32">
            <v>0</v>
          </cell>
          <cell r="J32">
            <v>0</v>
          </cell>
          <cell r="K32">
            <v>0</v>
          </cell>
          <cell r="L32">
            <v>20</v>
          </cell>
          <cell r="M32">
            <v>2</v>
          </cell>
          <cell r="N32">
            <v>3</v>
          </cell>
          <cell r="O32">
            <v>25</v>
          </cell>
        </row>
        <row r="33">
          <cell r="G33" t="str">
            <v>105314-CES. LA HIGUERA</v>
          </cell>
          <cell r="K33">
            <v>0</v>
          </cell>
          <cell r="L33">
            <v>7</v>
          </cell>
          <cell r="M33">
            <v>1</v>
          </cell>
          <cell r="O33">
            <v>8</v>
          </cell>
        </row>
        <row r="34">
          <cell r="G34" t="str">
            <v>105500-P.S.R. CALETA HORNOS        </v>
          </cell>
          <cell r="I34">
            <v>0</v>
          </cell>
          <cell r="J34">
            <v>0</v>
          </cell>
          <cell r="K34">
            <v>0</v>
          </cell>
          <cell r="L34">
            <v>10</v>
          </cell>
          <cell r="M34">
            <v>1</v>
          </cell>
          <cell r="O34">
            <v>11</v>
          </cell>
        </row>
        <row r="35">
          <cell r="G35" t="str">
            <v>105505-P.S.R. LOS CHOROS</v>
          </cell>
          <cell r="L35">
            <v>1</v>
          </cell>
          <cell r="N35">
            <v>1</v>
          </cell>
          <cell r="O35">
            <v>2</v>
          </cell>
        </row>
        <row r="36">
          <cell r="G36" t="str">
            <v>105506-P.S.R. EL TRAPICHE</v>
          </cell>
          <cell r="I36">
            <v>0</v>
          </cell>
          <cell r="J36">
            <v>0</v>
          </cell>
          <cell r="K36">
            <v>0</v>
          </cell>
          <cell r="L36">
            <v>2</v>
          </cell>
          <cell r="N36">
            <v>2</v>
          </cell>
          <cell r="O36">
            <v>4</v>
          </cell>
        </row>
        <row r="37">
          <cell r="G37" t="str">
            <v>04105-PAIHUANO</v>
          </cell>
          <cell r="H37">
            <v>11</v>
          </cell>
          <cell r="I37">
            <v>5</v>
          </cell>
          <cell r="J37">
            <v>21</v>
          </cell>
          <cell r="K37">
            <v>23</v>
          </cell>
          <cell r="L37">
            <v>18</v>
          </cell>
          <cell r="M37">
            <v>32</v>
          </cell>
          <cell r="N37">
            <v>29</v>
          </cell>
          <cell r="O37">
            <v>139</v>
          </cell>
        </row>
        <row r="38">
          <cell r="G38" t="str">
            <v>105306-CES. PAIHUANO</v>
          </cell>
          <cell r="J38">
            <v>14</v>
          </cell>
          <cell r="K38">
            <v>11</v>
          </cell>
          <cell r="L38">
            <v>11</v>
          </cell>
          <cell r="M38">
            <v>12</v>
          </cell>
          <cell r="N38">
            <v>11</v>
          </cell>
          <cell r="O38">
            <v>59</v>
          </cell>
        </row>
        <row r="39">
          <cell r="G39" t="str">
            <v>105475-P.S.R. HORCON</v>
          </cell>
          <cell r="H39">
            <v>1</v>
          </cell>
          <cell r="I39">
            <v>3</v>
          </cell>
          <cell r="J39">
            <v>1</v>
          </cell>
          <cell r="K39">
            <v>3</v>
          </cell>
          <cell r="L39">
            <v>3</v>
          </cell>
          <cell r="M39">
            <v>4</v>
          </cell>
          <cell r="N39">
            <v>5</v>
          </cell>
          <cell r="O39">
            <v>20</v>
          </cell>
        </row>
        <row r="40">
          <cell r="G40" t="str">
            <v>105476-P.S.R. MONTE GRANDE</v>
          </cell>
          <cell r="H40">
            <v>2</v>
          </cell>
          <cell r="J40">
            <v>2</v>
          </cell>
          <cell r="K40">
            <v>4</v>
          </cell>
          <cell r="M40">
            <v>3</v>
          </cell>
          <cell r="N40">
            <v>1</v>
          </cell>
          <cell r="O40">
            <v>12</v>
          </cell>
        </row>
        <row r="41">
          <cell r="G41" t="str">
            <v>105477-P.S.R. PISCO ELQUI</v>
          </cell>
          <cell r="H41">
            <v>8</v>
          </cell>
          <cell r="I41">
            <v>2</v>
          </cell>
          <cell r="J41">
            <v>4</v>
          </cell>
          <cell r="K41">
            <v>5</v>
          </cell>
          <cell r="L41">
            <v>4</v>
          </cell>
          <cell r="M41">
            <v>13</v>
          </cell>
          <cell r="N41">
            <v>12</v>
          </cell>
          <cell r="O41">
            <v>48</v>
          </cell>
        </row>
        <row r="42">
          <cell r="G42" t="str">
            <v>04106-VICUÑA</v>
          </cell>
          <cell r="H42">
            <v>62</v>
          </cell>
          <cell r="I42">
            <v>41</v>
          </cell>
          <cell r="J42">
            <v>82</v>
          </cell>
          <cell r="K42">
            <v>97</v>
          </cell>
          <cell r="L42">
            <v>87</v>
          </cell>
          <cell r="M42">
            <v>102</v>
          </cell>
          <cell r="N42">
            <v>62</v>
          </cell>
          <cell r="O42">
            <v>533</v>
          </cell>
        </row>
        <row r="43">
          <cell r="G43" t="str">
            <v>105107-HOSPITAL VICUÑA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31</v>
          </cell>
          <cell r="N43">
            <v>17</v>
          </cell>
          <cell r="O43">
            <v>50</v>
          </cell>
        </row>
        <row r="44">
          <cell r="G44" t="str">
            <v>105467-P.S.R. DIAGUITAS</v>
          </cell>
          <cell r="H44">
            <v>5</v>
          </cell>
          <cell r="I44">
            <v>4</v>
          </cell>
          <cell r="J44">
            <v>1</v>
          </cell>
          <cell r="K44">
            <v>8</v>
          </cell>
          <cell r="L44">
            <v>6</v>
          </cell>
          <cell r="M44">
            <v>2</v>
          </cell>
          <cell r="N44">
            <v>3</v>
          </cell>
          <cell r="O44">
            <v>29</v>
          </cell>
        </row>
        <row r="45">
          <cell r="G45" t="str">
            <v>105468-P.S.R. EL MOLLE</v>
          </cell>
          <cell r="H45">
            <v>3</v>
          </cell>
          <cell r="I45">
            <v>1</v>
          </cell>
          <cell r="J45">
            <v>9</v>
          </cell>
          <cell r="K45">
            <v>4</v>
          </cell>
          <cell r="L45">
            <v>21</v>
          </cell>
          <cell r="M45">
            <v>5</v>
          </cell>
          <cell r="N45">
            <v>10</v>
          </cell>
          <cell r="O45">
            <v>53</v>
          </cell>
        </row>
        <row r="46">
          <cell r="G46" t="str">
            <v>105469-P.S.R. EL TAMBO</v>
          </cell>
          <cell r="H46">
            <v>5</v>
          </cell>
          <cell r="I46">
            <v>10</v>
          </cell>
          <cell r="J46">
            <v>5</v>
          </cell>
          <cell r="K46">
            <v>6</v>
          </cell>
          <cell r="L46">
            <v>6</v>
          </cell>
          <cell r="M46">
            <v>4</v>
          </cell>
          <cell r="N46">
            <v>0</v>
          </cell>
          <cell r="O46">
            <v>36</v>
          </cell>
        </row>
        <row r="47">
          <cell r="G47" t="str">
            <v>105470-P.S.R. HUANTA</v>
          </cell>
          <cell r="J47">
            <v>2</v>
          </cell>
          <cell r="O47">
            <v>2</v>
          </cell>
        </row>
        <row r="48">
          <cell r="G48" t="str">
            <v>105471-P.S.R. PERALILLO</v>
          </cell>
          <cell r="H48">
            <v>3</v>
          </cell>
          <cell r="I48">
            <v>3</v>
          </cell>
          <cell r="J48">
            <v>29</v>
          </cell>
          <cell r="K48">
            <v>11</v>
          </cell>
          <cell r="L48">
            <v>13</v>
          </cell>
          <cell r="M48">
            <v>19</v>
          </cell>
          <cell r="N48">
            <v>3</v>
          </cell>
          <cell r="O48">
            <v>81</v>
          </cell>
        </row>
        <row r="49">
          <cell r="G49" t="str">
            <v>105472-P.S.R. RIVADAVIA</v>
          </cell>
          <cell r="H49">
            <v>11</v>
          </cell>
          <cell r="I49">
            <v>8</v>
          </cell>
          <cell r="J49">
            <v>1</v>
          </cell>
          <cell r="K49">
            <v>14</v>
          </cell>
          <cell r="L49">
            <v>4</v>
          </cell>
          <cell r="M49">
            <v>11</v>
          </cell>
          <cell r="N49">
            <v>9</v>
          </cell>
          <cell r="O49">
            <v>58</v>
          </cell>
        </row>
        <row r="50">
          <cell r="G50" t="str">
            <v>105473-P.S.R. TALCUNA</v>
          </cell>
          <cell r="H50">
            <v>9</v>
          </cell>
          <cell r="I50">
            <v>10</v>
          </cell>
          <cell r="J50">
            <v>6</v>
          </cell>
          <cell r="K50">
            <v>10</v>
          </cell>
          <cell r="L50">
            <v>5</v>
          </cell>
          <cell r="M50">
            <v>7</v>
          </cell>
          <cell r="O50">
            <v>47</v>
          </cell>
        </row>
        <row r="51">
          <cell r="G51" t="str">
            <v>105474-P.S.R. CHAPILCA</v>
          </cell>
          <cell r="H51">
            <v>5</v>
          </cell>
          <cell r="J51">
            <v>0</v>
          </cell>
          <cell r="K51">
            <v>8</v>
          </cell>
          <cell r="L51">
            <v>3</v>
          </cell>
          <cell r="M51">
            <v>4</v>
          </cell>
          <cell r="N51">
            <v>2</v>
          </cell>
          <cell r="O51">
            <v>22</v>
          </cell>
        </row>
        <row r="52">
          <cell r="G52" t="str">
            <v>105502-P.S.R. CALINGASTA</v>
          </cell>
          <cell r="H52">
            <v>14</v>
          </cell>
          <cell r="I52">
            <v>2</v>
          </cell>
          <cell r="J52">
            <v>23</v>
          </cell>
          <cell r="K52">
            <v>20</v>
          </cell>
          <cell r="L52">
            <v>27</v>
          </cell>
          <cell r="M52">
            <v>15</v>
          </cell>
          <cell r="N52">
            <v>11</v>
          </cell>
          <cell r="O52">
            <v>112</v>
          </cell>
        </row>
        <row r="53">
          <cell r="G53" t="str">
            <v>105509-P.S.R. GUALLIGUAICA</v>
          </cell>
          <cell r="H53">
            <v>7</v>
          </cell>
          <cell r="I53">
            <v>3</v>
          </cell>
          <cell r="J53">
            <v>6</v>
          </cell>
          <cell r="K53">
            <v>16</v>
          </cell>
          <cell r="M53">
            <v>4</v>
          </cell>
          <cell r="N53">
            <v>7</v>
          </cell>
          <cell r="O53">
            <v>43</v>
          </cell>
        </row>
        <row r="54">
          <cell r="G54" t="str">
            <v>04201-ILLAPEL</v>
          </cell>
          <cell r="H54">
            <v>51</v>
          </cell>
          <cell r="I54">
            <v>21</v>
          </cell>
          <cell r="J54">
            <v>91</v>
          </cell>
          <cell r="K54">
            <v>137</v>
          </cell>
          <cell r="L54">
            <v>207</v>
          </cell>
          <cell r="M54">
            <v>133</v>
          </cell>
          <cell r="N54">
            <v>177</v>
          </cell>
          <cell r="O54">
            <v>817</v>
          </cell>
        </row>
        <row r="55">
          <cell r="G55" t="str">
            <v>105103-HOSPITAL ILLAPEL</v>
          </cell>
          <cell r="H55">
            <v>0</v>
          </cell>
          <cell r="I55">
            <v>0</v>
          </cell>
          <cell r="J55">
            <v>6</v>
          </cell>
          <cell r="K55">
            <v>53</v>
          </cell>
          <cell r="L55">
            <v>78</v>
          </cell>
          <cell r="M55">
            <v>36</v>
          </cell>
          <cell r="N55">
            <v>71</v>
          </cell>
          <cell r="O55">
            <v>244</v>
          </cell>
        </row>
        <row r="56">
          <cell r="G56" t="str">
            <v>105326-CESFAM SAN RAFAEL</v>
          </cell>
          <cell r="H56">
            <v>25</v>
          </cell>
          <cell r="I56">
            <v>0</v>
          </cell>
          <cell r="J56">
            <v>20</v>
          </cell>
          <cell r="K56">
            <v>22</v>
          </cell>
          <cell r="L56">
            <v>37</v>
          </cell>
          <cell r="M56">
            <v>39</v>
          </cell>
          <cell r="N56">
            <v>43</v>
          </cell>
          <cell r="O56">
            <v>186</v>
          </cell>
        </row>
        <row r="57">
          <cell r="G57" t="str">
            <v>105443-P.S.R. CARCAMO                   </v>
          </cell>
          <cell r="J57">
            <v>18</v>
          </cell>
          <cell r="K57">
            <v>20</v>
          </cell>
          <cell r="L57">
            <v>18</v>
          </cell>
          <cell r="M57">
            <v>13</v>
          </cell>
          <cell r="N57">
            <v>13</v>
          </cell>
          <cell r="O57">
            <v>82</v>
          </cell>
        </row>
        <row r="58">
          <cell r="G58" t="str">
            <v>105444-P.S.R. HUINTIL</v>
          </cell>
          <cell r="H58">
            <v>1</v>
          </cell>
          <cell r="I58">
            <v>5</v>
          </cell>
          <cell r="J58">
            <v>8</v>
          </cell>
          <cell r="K58">
            <v>4</v>
          </cell>
          <cell r="L58">
            <v>7</v>
          </cell>
          <cell r="M58">
            <v>8</v>
          </cell>
          <cell r="N58">
            <v>5</v>
          </cell>
          <cell r="O58">
            <v>38</v>
          </cell>
        </row>
        <row r="59">
          <cell r="G59" t="str">
            <v>105445-P.S.R. LIMAHUIDA</v>
          </cell>
          <cell r="H59">
            <v>2</v>
          </cell>
          <cell r="I59">
            <v>3</v>
          </cell>
          <cell r="J59">
            <v>5</v>
          </cell>
          <cell r="L59">
            <v>8</v>
          </cell>
          <cell r="M59">
            <v>7</v>
          </cell>
          <cell r="N59">
            <v>2</v>
          </cell>
          <cell r="O59">
            <v>27</v>
          </cell>
        </row>
        <row r="60">
          <cell r="G60" t="str">
            <v>105446-P.S.R. MATANCILLA</v>
          </cell>
          <cell r="J60">
            <v>1</v>
          </cell>
          <cell r="M60">
            <v>2</v>
          </cell>
          <cell r="N60">
            <v>5</v>
          </cell>
          <cell r="O60">
            <v>8</v>
          </cell>
        </row>
        <row r="61">
          <cell r="G61" t="str">
            <v>105447-P.S.R. PERALILLO</v>
          </cell>
          <cell r="H61">
            <v>2</v>
          </cell>
          <cell r="J61">
            <v>6</v>
          </cell>
          <cell r="K61">
            <v>5</v>
          </cell>
          <cell r="L61">
            <v>2</v>
          </cell>
          <cell r="M61">
            <v>0</v>
          </cell>
          <cell r="N61">
            <v>11</v>
          </cell>
          <cell r="O61">
            <v>26</v>
          </cell>
        </row>
        <row r="62">
          <cell r="G62" t="str">
            <v>105448-P.S.R. SANTA VIRGINIA</v>
          </cell>
          <cell r="I62">
            <v>0</v>
          </cell>
          <cell r="J62">
            <v>6</v>
          </cell>
          <cell r="K62">
            <v>6</v>
          </cell>
          <cell r="L62">
            <v>10</v>
          </cell>
          <cell r="M62">
            <v>4</v>
          </cell>
          <cell r="N62">
            <v>2</v>
          </cell>
          <cell r="O62">
            <v>28</v>
          </cell>
        </row>
        <row r="63">
          <cell r="G63" t="str">
            <v>105449-P.S.R. TUNGA NORTE</v>
          </cell>
          <cell r="I63">
            <v>2</v>
          </cell>
          <cell r="J63">
            <v>2</v>
          </cell>
          <cell r="K63">
            <v>2</v>
          </cell>
          <cell r="L63">
            <v>16</v>
          </cell>
          <cell r="M63">
            <v>1</v>
          </cell>
          <cell r="O63">
            <v>23</v>
          </cell>
        </row>
        <row r="64">
          <cell r="G64" t="str">
            <v>105485-P.S.R. PLAN DE HORNOS</v>
          </cell>
          <cell r="H64">
            <v>6</v>
          </cell>
          <cell r="I64">
            <v>3</v>
          </cell>
          <cell r="J64">
            <v>11</v>
          </cell>
          <cell r="K64">
            <v>6</v>
          </cell>
          <cell r="L64">
            <v>6</v>
          </cell>
          <cell r="M64">
            <v>1</v>
          </cell>
          <cell r="N64">
            <v>1</v>
          </cell>
          <cell r="O64">
            <v>34</v>
          </cell>
        </row>
        <row r="65">
          <cell r="G65" t="str">
            <v>105486-P.S.R. TUNGA SUR</v>
          </cell>
          <cell r="H65">
            <v>0</v>
          </cell>
          <cell r="I65">
            <v>3</v>
          </cell>
          <cell r="J65">
            <v>0</v>
          </cell>
          <cell r="L65">
            <v>1</v>
          </cell>
          <cell r="M65">
            <v>8</v>
          </cell>
          <cell r="N65">
            <v>6</v>
          </cell>
          <cell r="O65">
            <v>18</v>
          </cell>
        </row>
        <row r="66">
          <cell r="G66" t="str">
            <v>105487-P.S.R. CAÑAS UNO</v>
          </cell>
          <cell r="H66">
            <v>14</v>
          </cell>
          <cell r="I66">
            <v>5</v>
          </cell>
          <cell r="J66">
            <v>8</v>
          </cell>
          <cell r="K66">
            <v>9</v>
          </cell>
          <cell r="L66">
            <v>14</v>
          </cell>
          <cell r="M66">
            <v>3</v>
          </cell>
          <cell r="N66">
            <v>13</v>
          </cell>
          <cell r="O66">
            <v>66</v>
          </cell>
        </row>
        <row r="67">
          <cell r="G67" t="str">
            <v>105496-P.S.R. PINTACURA SUR</v>
          </cell>
          <cell r="H67">
            <v>1</v>
          </cell>
          <cell r="K67">
            <v>8</v>
          </cell>
          <cell r="L67">
            <v>6</v>
          </cell>
          <cell r="M67">
            <v>7</v>
          </cell>
          <cell r="N67">
            <v>4</v>
          </cell>
          <cell r="O67">
            <v>26</v>
          </cell>
        </row>
        <row r="68">
          <cell r="G68" t="str">
            <v>105504-P.S.R. SOCAVON</v>
          </cell>
          <cell r="H68">
            <v>0</v>
          </cell>
          <cell r="I68">
            <v>0</v>
          </cell>
          <cell r="K68">
            <v>2</v>
          </cell>
          <cell r="L68">
            <v>4</v>
          </cell>
          <cell r="M68">
            <v>4</v>
          </cell>
          <cell r="N68">
            <v>1</v>
          </cell>
          <cell r="O68">
            <v>11</v>
          </cell>
        </row>
        <row r="69">
          <cell r="G69" t="str">
            <v>04202-CANELA</v>
          </cell>
          <cell r="H69">
            <v>23</v>
          </cell>
          <cell r="I69">
            <v>32</v>
          </cell>
          <cell r="J69">
            <v>21</v>
          </cell>
          <cell r="K69">
            <v>20</v>
          </cell>
          <cell r="L69">
            <v>14</v>
          </cell>
          <cell r="M69">
            <v>62</v>
          </cell>
          <cell r="N69">
            <v>15</v>
          </cell>
          <cell r="O69">
            <v>187</v>
          </cell>
        </row>
        <row r="70">
          <cell r="G70" t="str">
            <v>105309-CES. RURAL CANELA</v>
          </cell>
          <cell r="H70">
            <v>8</v>
          </cell>
          <cell r="I70">
            <v>10</v>
          </cell>
          <cell r="J70">
            <v>18</v>
          </cell>
          <cell r="K70">
            <v>11</v>
          </cell>
          <cell r="L70">
            <v>5</v>
          </cell>
          <cell r="M70">
            <v>36</v>
          </cell>
          <cell r="N70">
            <v>4</v>
          </cell>
          <cell r="O70">
            <v>92</v>
          </cell>
        </row>
        <row r="71">
          <cell r="G71" t="str">
            <v>105450-P.S.R. MINCHA NORTE            </v>
          </cell>
          <cell r="H71">
            <v>4</v>
          </cell>
          <cell r="I71">
            <v>4</v>
          </cell>
          <cell r="J71">
            <v>3</v>
          </cell>
          <cell r="K71">
            <v>7</v>
          </cell>
          <cell r="L71">
            <v>2</v>
          </cell>
          <cell r="M71">
            <v>7</v>
          </cell>
          <cell r="N71">
            <v>5</v>
          </cell>
          <cell r="O71">
            <v>32</v>
          </cell>
        </row>
        <row r="72">
          <cell r="G72" t="str">
            <v>105451-P.S.R. AGUA FRIA</v>
          </cell>
          <cell r="H72">
            <v>6</v>
          </cell>
          <cell r="I72">
            <v>3</v>
          </cell>
          <cell r="K72">
            <v>0</v>
          </cell>
          <cell r="L72">
            <v>1</v>
          </cell>
          <cell r="N72">
            <v>0</v>
          </cell>
          <cell r="O72">
            <v>10</v>
          </cell>
        </row>
        <row r="73">
          <cell r="G73" t="str">
            <v>105482-P.S.R. CANELA ALTA</v>
          </cell>
          <cell r="H73">
            <v>1</v>
          </cell>
          <cell r="I73">
            <v>4</v>
          </cell>
          <cell r="J73">
            <v>0</v>
          </cell>
          <cell r="K73">
            <v>1</v>
          </cell>
          <cell r="L73">
            <v>0</v>
          </cell>
          <cell r="M73">
            <v>4</v>
          </cell>
          <cell r="N73">
            <v>0</v>
          </cell>
          <cell r="O73">
            <v>10</v>
          </cell>
        </row>
        <row r="74">
          <cell r="G74" t="str">
            <v>105483-P.S.R. LOS RULOS</v>
          </cell>
          <cell r="H74">
            <v>3</v>
          </cell>
          <cell r="I74">
            <v>2</v>
          </cell>
          <cell r="J74">
            <v>0</v>
          </cell>
          <cell r="K74">
            <v>0</v>
          </cell>
          <cell r="L74">
            <v>0</v>
          </cell>
          <cell r="M74">
            <v>8</v>
          </cell>
          <cell r="O74">
            <v>13</v>
          </cell>
        </row>
        <row r="75">
          <cell r="G75" t="str">
            <v>105484-P.S.R. HUENTELAUQUEN</v>
          </cell>
          <cell r="H75">
            <v>0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2</v>
          </cell>
          <cell r="N75">
            <v>1</v>
          </cell>
          <cell r="O75">
            <v>5</v>
          </cell>
        </row>
        <row r="76">
          <cell r="G76" t="str">
            <v>105488-P.S.R. ESPIRITU SANTO</v>
          </cell>
          <cell r="H76">
            <v>0</v>
          </cell>
          <cell r="I76">
            <v>2</v>
          </cell>
          <cell r="K76">
            <v>1</v>
          </cell>
          <cell r="O76">
            <v>3</v>
          </cell>
        </row>
        <row r="77">
          <cell r="G77" t="str">
            <v>105493-P.S.R. MINCHA SUR</v>
          </cell>
          <cell r="H77">
            <v>0</v>
          </cell>
          <cell r="I77">
            <v>5</v>
          </cell>
          <cell r="J77">
            <v>0</v>
          </cell>
          <cell r="K77">
            <v>0</v>
          </cell>
          <cell r="L77">
            <v>3</v>
          </cell>
          <cell r="M77">
            <v>4</v>
          </cell>
          <cell r="O77">
            <v>12</v>
          </cell>
        </row>
        <row r="78">
          <cell r="G78" t="str">
            <v>105497-P.S.R. JABONERIA</v>
          </cell>
          <cell r="H78">
            <v>0</v>
          </cell>
          <cell r="I78">
            <v>0</v>
          </cell>
          <cell r="J78">
            <v>0</v>
          </cell>
          <cell r="L78">
            <v>2</v>
          </cell>
          <cell r="N78">
            <v>5</v>
          </cell>
          <cell r="O78">
            <v>7</v>
          </cell>
        </row>
        <row r="79">
          <cell r="G79" t="str">
            <v>105498-P.S.R. QUEBRADA DE LINARES</v>
          </cell>
          <cell r="H79">
            <v>1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1</v>
          </cell>
          <cell r="O79">
            <v>3</v>
          </cell>
        </row>
        <row r="80">
          <cell r="G80" t="str">
            <v>04203-LOS VILOS</v>
          </cell>
          <cell r="H80">
            <v>69</v>
          </cell>
          <cell r="I80">
            <v>138</v>
          </cell>
          <cell r="J80">
            <v>74</v>
          </cell>
          <cell r="K80">
            <v>63</v>
          </cell>
          <cell r="L80">
            <v>81</v>
          </cell>
          <cell r="M80">
            <v>65</v>
          </cell>
          <cell r="N80">
            <v>60</v>
          </cell>
          <cell r="O80">
            <v>550</v>
          </cell>
        </row>
        <row r="81">
          <cell r="G81" t="str">
            <v>105108-HOSPITAL LOS VILOS</v>
          </cell>
          <cell r="H81">
            <v>6</v>
          </cell>
          <cell r="I81">
            <v>99</v>
          </cell>
          <cell r="J81">
            <v>40</v>
          </cell>
          <cell r="K81">
            <v>40</v>
          </cell>
          <cell r="L81">
            <v>42</v>
          </cell>
          <cell r="M81">
            <v>21</v>
          </cell>
          <cell r="N81">
            <v>23</v>
          </cell>
          <cell r="O81">
            <v>271</v>
          </cell>
        </row>
        <row r="82">
          <cell r="G82" t="str">
            <v>105478-P.S.R. CAIMANES                   </v>
          </cell>
          <cell r="H82">
            <v>15</v>
          </cell>
          <cell r="I82">
            <v>8</v>
          </cell>
          <cell r="J82">
            <v>14</v>
          </cell>
          <cell r="K82">
            <v>6</v>
          </cell>
          <cell r="L82">
            <v>15</v>
          </cell>
          <cell r="M82">
            <v>25</v>
          </cell>
          <cell r="N82">
            <v>11</v>
          </cell>
          <cell r="O82">
            <v>94</v>
          </cell>
        </row>
        <row r="83">
          <cell r="G83" t="str">
            <v>105479-P.S.R. GUANGUALI</v>
          </cell>
          <cell r="H83">
            <v>26</v>
          </cell>
          <cell r="I83">
            <v>4</v>
          </cell>
          <cell r="J83">
            <v>6</v>
          </cell>
          <cell r="K83">
            <v>8</v>
          </cell>
          <cell r="L83">
            <v>16</v>
          </cell>
          <cell r="M83">
            <v>9</v>
          </cell>
          <cell r="N83">
            <v>14</v>
          </cell>
          <cell r="O83">
            <v>83</v>
          </cell>
        </row>
        <row r="84">
          <cell r="G84" t="str">
            <v>105480-P.S.R. QUILIMARI</v>
          </cell>
          <cell r="H84">
            <v>16</v>
          </cell>
          <cell r="I84">
            <v>3</v>
          </cell>
          <cell r="J84">
            <v>5</v>
          </cell>
          <cell r="K84">
            <v>2</v>
          </cell>
          <cell r="L84">
            <v>6</v>
          </cell>
          <cell r="M84">
            <v>8</v>
          </cell>
          <cell r="N84">
            <v>7</v>
          </cell>
          <cell r="O84">
            <v>47</v>
          </cell>
        </row>
        <row r="85">
          <cell r="G85" t="str">
            <v>105481-P.S.R. TILAMA</v>
          </cell>
          <cell r="I85">
            <v>2</v>
          </cell>
          <cell r="J85">
            <v>3</v>
          </cell>
          <cell r="K85">
            <v>6</v>
          </cell>
          <cell r="L85">
            <v>2</v>
          </cell>
          <cell r="M85">
            <v>2</v>
          </cell>
          <cell r="N85">
            <v>0</v>
          </cell>
          <cell r="O85">
            <v>15</v>
          </cell>
        </row>
        <row r="86">
          <cell r="G86" t="str">
            <v>105511-P.S.R. LOS CONDORES</v>
          </cell>
          <cell r="H86">
            <v>6</v>
          </cell>
          <cell r="I86">
            <v>22</v>
          </cell>
          <cell r="J86">
            <v>6</v>
          </cell>
          <cell r="K86">
            <v>1</v>
          </cell>
          <cell r="L86">
            <v>0</v>
          </cell>
          <cell r="M86">
            <v>0</v>
          </cell>
          <cell r="N86">
            <v>5</v>
          </cell>
          <cell r="O86">
            <v>40</v>
          </cell>
        </row>
        <row r="87">
          <cell r="G87" t="str">
            <v>04204-SALAMANCA</v>
          </cell>
          <cell r="H87">
            <v>63</v>
          </cell>
          <cell r="I87">
            <v>112</v>
          </cell>
          <cell r="J87">
            <v>160</v>
          </cell>
          <cell r="K87">
            <v>108</v>
          </cell>
          <cell r="L87">
            <v>240</v>
          </cell>
          <cell r="M87">
            <v>170</v>
          </cell>
          <cell r="N87">
            <v>165</v>
          </cell>
          <cell r="O87">
            <v>1018</v>
          </cell>
        </row>
        <row r="88">
          <cell r="G88" t="str">
            <v>105104-HOSPITAL SALAMANCA</v>
          </cell>
          <cell r="H88">
            <v>0</v>
          </cell>
          <cell r="I88">
            <v>30</v>
          </cell>
          <cell r="J88">
            <v>52</v>
          </cell>
          <cell r="K88">
            <v>33</v>
          </cell>
          <cell r="L88">
            <v>155</v>
          </cell>
          <cell r="M88">
            <v>106</v>
          </cell>
          <cell r="N88">
            <v>27</v>
          </cell>
          <cell r="O88">
            <v>403</v>
          </cell>
        </row>
        <row r="89">
          <cell r="G89" t="str">
            <v>105452-P.S.R. CUNCUMEN                 </v>
          </cell>
          <cell r="H89">
            <v>16</v>
          </cell>
          <cell r="I89">
            <v>38</v>
          </cell>
          <cell r="J89">
            <v>65</v>
          </cell>
          <cell r="K89">
            <v>43</v>
          </cell>
          <cell r="L89">
            <v>43</v>
          </cell>
          <cell r="M89">
            <v>27</v>
          </cell>
          <cell r="N89">
            <v>66</v>
          </cell>
          <cell r="O89">
            <v>298</v>
          </cell>
        </row>
        <row r="90">
          <cell r="G90" t="str">
            <v>105453-P.S.R. TRANQUILLA</v>
          </cell>
          <cell r="H90">
            <v>1</v>
          </cell>
          <cell r="I90">
            <v>1</v>
          </cell>
          <cell r="J90">
            <v>4</v>
          </cell>
          <cell r="K90">
            <v>4</v>
          </cell>
          <cell r="L90">
            <v>5</v>
          </cell>
          <cell r="M90">
            <v>6</v>
          </cell>
          <cell r="N90">
            <v>8</v>
          </cell>
          <cell r="O90">
            <v>29</v>
          </cell>
        </row>
        <row r="91">
          <cell r="G91" t="str">
            <v>105454-P.S.R. CUNLAGUA</v>
          </cell>
          <cell r="H91">
            <v>11</v>
          </cell>
          <cell r="I91">
            <v>4</v>
          </cell>
          <cell r="J91">
            <v>7</v>
          </cell>
          <cell r="K91">
            <v>4</v>
          </cell>
          <cell r="L91">
            <v>6</v>
          </cell>
          <cell r="M91">
            <v>2</v>
          </cell>
          <cell r="N91">
            <v>4</v>
          </cell>
          <cell r="O91">
            <v>38</v>
          </cell>
        </row>
        <row r="92">
          <cell r="G92" t="str">
            <v>105455-P.S.R. CHILLEPIN</v>
          </cell>
          <cell r="H92">
            <v>7</v>
          </cell>
          <cell r="I92">
            <v>1</v>
          </cell>
          <cell r="J92">
            <v>3</v>
          </cell>
          <cell r="K92">
            <v>3</v>
          </cell>
          <cell r="L92">
            <v>7</v>
          </cell>
          <cell r="M92">
            <v>1</v>
          </cell>
          <cell r="N92">
            <v>7</v>
          </cell>
          <cell r="O92">
            <v>29</v>
          </cell>
        </row>
        <row r="93">
          <cell r="G93" t="str">
            <v>105456-P.S.R. LLIMPO</v>
          </cell>
          <cell r="H93">
            <v>1</v>
          </cell>
          <cell r="I93">
            <v>6</v>
          </cell>
          <cell r="J93">
            <v>7</v>
          </cell>
          <cell r="K93">
            <v>3</v>
          </cell>
          <cell r="L93">
            <v>1</v>
          </cell>
          <cell r="M93">
            <v>4</v>
          </cell>
          <cell r="N93">
            <v>7</v>
          </cell>
          <cell r="O93">
            <v>29</v>
          </cell>
        </row>
        <row r="94">
          <cell r="G94" t="str">
            <v>105457-P.S.R. SAN AGUSTIN</v>
          </cell>
          <cell r="H94">
            <v>4</v>
          </cell>
          <cell r="I94">
            <v>7</v>
          </cell>
          <cell r="J94">
            <v>5</v>
          </cell>
          <cell r="K94">
            <v>4</v>
          </cell>
          <cell r="L94">
            <v>9</v>
          </cell>
          <cell r="M94">
            <v>4</v>
          </cell>
          <cell r="N94">
            <v>7</v>
          </cell>
          <cell r="O94">
            <v>40</v>
          </cell>
        </row>
        <row r="95">
          <cell r="G95" t="str">
            <v>105458-P.S.R. TAHUINCO</v>
          </cell>
          <cell r="H95">
            <v>8</v>
          </cell>
          <cell r="I95">
            <v>4</v>
          </cell>
          <cell r="J95">
            <v>2</v>
          </cell>
          <cell r="K95">
            <v>0</v>
          </cell>
          <cell r="L95">
            <v>1</v>
          </cell>
          <cell r="M95">
            <v>2</v>
          </cell>
          <cell r="N95">
            <v>21</v>
          </cell>
          <cell r="O95">
            <v>38</v>
          </cell>
        </row>
        <row r="96">
          <cell r="G96" t="str">
            <v>105491-P.S.R. QUELEN BAJO</v>
          </cell>
          <cell r="H96">
            <v>0</v>
          </cell>
          <cell r="I96">
            <v>3</v>
          </cell>
          <cell r="J96">
            <v>6</v>
          </cell>
          <cell r="K96">
            <v>2</v>
          </cell>
          <cell r="L96">
            <v>2</v>
          </cell>
          <cell r="M96">
            <v>4</v>
          </cell>
          <cell r="N96">
            <v>5</v>
          </cell>
          <cell r="O96">
            <v>22</v>
          </cell>
        </row>
        <row r="97">
          <cell r="G97" t="str">
            <v>105492-P.S.R. CAMISA</v>
          </cell>
          <cell r="H97">
            <v>5</v>
          </cell>
          <cell r="I97">
            <v>10</v>
          </cell>
          <cell r="J97">
            <v>8</v>
          </cell>
          <cell r="K97">
            <v>3</v>
          </cell>
          <cell r="L97">
            <v>2</v>
          </cell>
          <cell r="M97">
            <v>2</v>
          </cell>
          <cell r="N97">
            <v>6</v>
          </cell>
          <cell r="O97">
            <v>36</v>
          </cell>
        </row>
        <row r="98">
          <cell r="G98" t="str">
            <v>105501-P.S.R. ARBOLEDA GRANDE</v>
          </cell>
          <cell r="H98">
            <v>10</v>
          </cell>
          <cell r="I98">
            <v>8</v>
          </cell>
          <cell r="J98">
            <v>1</v>
          </cell>
          <cell r="K98">
            <v>9</v>
          </cell>
          <cell r="L98">
            <v>9</v>
          </cell>
          <cell r="M98">
            <v>12</v>
          </cell>
          <cell r="N98">
            <v>7</v>
          </cell>
          <cell r="O98">
            <v>56</v>
          </cell>
        </row>
        <row r="99">
          <cell r="G99" t="str">
            <v>04301-OVALLE</v>
          </cell>
          <cell r="H99">
            <v>335</v>
          </cell>
          <cell r="I99">
            <v>391</v>
          </cell>
          <cell r="J99">
            <v>650</v>
          </cell>
          <cell r="K99">
            <v>462</v>
          </cell>
          <cell r="L99">
            <v>533</v>
          </cell>
          <cell r="M99">
            <v>520</v>
          </cell>
          <cell r="N99">
            <v>514</v>
          </cell>
          <cell r="O99">
            <v>3405</v>
          </cell>
        </row>
        <row r="100">
          <cell r="G100" t="str">
            <v>105315-CES. RURAL C. DE TAMAYA</v>
          </cell>
          <cell r="H100">
            <v>22</v>
          </cell>
          <cell r="I100">
            <v>14</v>
          </cell>
          <cell r="J100">
            <v>39</v>
          </cell>
          <cell r="K100">
            <v>26</v>
          </cell>
          <cell r="L100">
            <v>22</v>
          </cell>
          <cell r="M100">
            <v>13</v>
          </cell>
          <cell r="N100">
            <v>26</v>
          </cell>
          <cell r="O100">
            <v>162</v>
          </cell>
        </row>
        <row r="101">
          <cell r="G101" t="str">
            <v>105317-CES. JORGE JORDAN D.</v>
          </cell>
          <cell r="H101">
            <v>65</v>
          </cell>
          <cell r="I101">
            <v>148</v>
          </cell>
          <cell r="J101">
            <v>193</v>
          </cell>
          <cell r="K101">
            <v>97</v>
          </cell>
          <cell r="L101">
            <v>108</v>
          </cell>
          <cell r="M101">
            <v>93</v>
          </cell>
          <cell r="N101">
            <v>92</v>
          </cell>
          <cell r="O101">
            <v>796</v>
          </cell>
        </row>
        <row r="102">
          <cell r="G102" t="str">
            <v>105322-CES. MARCOS MACUADA</v>
          </cell>
          <cell r="H102">
            <v>150</v>
          </cell>
          <cell r="I102">
            <v>89</v>
          </cell>
          <cell r="J102">
            <v>262</v>
          </cell>
          <cell r="K102">
            <v>213</v>
          </cell>
          <cell r="L102">
            <v>273</v>
          </cell>
          <cell r="M102">
            <v>240</v>
          </cell>
          <cell r="N102">
            <v>252</v>
          </cell>
          <cell r="O102">
            <v>1479</v>
          </cell>
        </row>
        <row r="103">
          <cell r="G103" t="str">
            <v>105324-CES. SOTAQUI</v>
          </cell>
          <cell r="H103">
            <v>18</v>
          </cell>
          <cell r="I103">
            <v>34</v>
          </cell>
          <cell r="J103">
            <v>35</v>
          </cell>
          <cell r="K103">
            <v>18</v>
          </cell>
          <cell r="L103">
            <v>27</v>
          </cell>
          <cell r="M103">
            <v>29</v>
          </cell>
          <cell r="N103">
            <v>9</v>
          </cell>
          <cell r="O103">
            <v>170</v>
          </cell>
        </row>
        <row r="104">
          <cell r="G104" t="str">
            <v>105415-P.S.R. BARRAZA</v>
          </cell>
          <cell r="H104">
            <v>15</v>
          </cell>
          <cell r="I104">
            <v>16</v>
          </cell>
          <cell r="J104">
            <v>14</v>
          </cell>
          <cell r="K104">
            <v>10</v>
          </cell>
          <cell r="L104">
            <v>11</v>
          </cell>
          <cell r="M104">
            <v>16</v>
          </cell>
          <cell r="N104">
            <v>7</v>
          </cell>
          <cell r="O104">
            <v>89</v>
          </cell>
        </row>
        <row r="105">
          <cell r="G105" t="str">
            <v>105416-P.S.R. CAMARICO                  </v>
          </cell>
          <cell r="I105">
            <v>7</v>
          </cell>
          <cell r="J105">
            <v>16</v>
          </cell>
          <cell r="K105">
            <v>5</v>
          </cell>
          <cell r="L105">
            <v>10</v>
          </cell>
          <cell r="M105">
            <v>11</v>
          </cell>
          <cell r="N105">
            <v>4</v>
          </cell>
          <cell r="O105">
            <v>53</v>
          </cell>
        </row>
        <row r="106">
          <cell r="G106" t="str">
            <v>105417-P.S.R. ALCONES BAJOS</v>
          </cell>
          <cell r="I106">
            <v>3</v>
          </cell>
          <cell r="J106">
            <v>2</v>
          </cell>
          <cell r="K106">
            <v>6</v>
          </cell>
          <cell r="L106">
            <v>12</v>
          </cell>
          <cell r="M106">
            <v>9</v>
          </cell>
          <cell r="N106">
            <v>4</v>
          </cell>
          <cell r="O106">
            <v>36</v>
          </cell>
        </row>
        <row r="107">
          <cell r="G107" t="str">
            <v>105419-P.S.R. LAS SOSSAS</v>
          </cell>
          <cell r="H107">
            <v>6</v>
          </cell>
          <cell r="I107">
            <v>4</v>
          </cell>
          <cell r="J107">
            <v>4</v>
          </cell>
          <cell r="K107">
            <v>9</v>
          </cell>
          <cell r="L107">
            <v>3</v>
          </cell>
          <cell r="M107">
            <v>1</v>
          </cell>
          <cell r="N107">
            <v>8</v>
          </cell>
          <cell r="O107">
            <v>35</v>
          </cell>
        </row>
        <row r="108">
          <cell r="G108" t="str">
            <v>105420-P.S.R. LIMARI</v>
          </cell>
          <cell r="I108">
            <v>4</v>
          </cell>
          <cell r="J108">
            <v>6</v>
          </cell>
          <cell r="K108">
            <v>7</v>
          </cell>
          <cell r="L108">
            <v>10</v>
          </cell>
          <cell r="M108">
            <v>23</v>
          </cell>
          <cell r="N108">
            <v>5</v>
          </cell>
          <cell r="O108">
            <v>55</v>
          </cell>
        </row>
        <row r="109">
          <cell r="G109" t="str">
            <v>105422-P.S.R. HORNILLOS</v>
          </cell>
          <cell r="J109">
            <v>2</v>
          </cell>
          <cell r="K109">
            <v>4</v>
          </cell>
          <cell r="L109">
            <v>3</v>
          </cell>
          <cell r="M109">
            <v>7</v>
          </cell>
          <cell r="O109">
            <v>16</v>
          </cell>
        </row>
        <row r="110">
          <cell r="G110" t="str">
            <v>105437-P.S.R. CHALINGA</v>
          </cell>
          <cell r="I110">
            <v>6</v>
          </cell>
          <cell r="J110">
            <v>0</v>
          </cell>
          <cell r="K110">
            <v>2</v>
          </cell>
          <cell r="L110">
            <v>8</v>
          </cell>
          <cell r="M110">
            <v>19</v>
          </cell>
          <cell r="O110">
            <v>35</v>
          </cell>
        </row>
        <row r="111">
          <cell r="G111" t="str">
            <v>105439-P.S.R. CERRO BLANCO</v>
          </cell>
          <cell r="H111">
            <v>0</v>
          </cell>
          <cell r="I111">
            <v>2</v>
          </cell>
          <cell r="J111">
            <v>0</v>
          </cell>
          <cell r="K111">
            <v>2</v>
          </cell>
          <cell r="L111">
            <v>5</v>
          </cell>
          <cell r="M111">
            <v>7</v>
          </cell>
          <cell r="N111">
            <v>12</v>
          </cell>
          <cell r="O111">
            <v>28</v>
          </cell>
        </row>
        <row r="112">
          <cell r="G112" t="str">
            <v>105507-P.S.R. HUAMALATA</v>
          </cell>
          <cell r="H112">
            <v>5</v>
          </cell>
          <cell r="I112">
            <v>12</v>
          </cell>
          <cell r="J112">
            <v>3</v>
          </cell>
          <cell r="K112">
            <v>2</v>
          </cell>
          <cell r="L112">
            <v>4</v>
          </cell>
          <cell r="M112">
            <v>6</v>
          </cell>
          <cell r="N112">
            <v>11</v>
          </cell>
          <cell r="O112">
            <v>43</v>
          </cell>
        </row>
        <row r="113">
          <cell r="G113" t="str">
            <v>105510-P.S.R. RECOLETA</v>
          </cell>
          <cell r="H113">
            <v>0</v>
          </cell>
          <cell r="I113">
            <v>6</v>
          </cell>
          <cell r="J113">
            <v>4</v>
          </cell>
          <cell r="K113">
            <v>9</v>
          </cell>
          <cell r="L113">
            <v>11</v>
          </cell>
          <cell r="M113">
            <v>14</v>
          </cell>
          <cell r="N113">
            <v>9</v>
          </cell>
          <cell r="O113">
            <v>53</v>
          </cell>
        </row>
        <row r="114">
          <cell r="G114" t="str">
            <v>105722-CECOF SAN JOSE DE LA DEHESA</v>
          </cell>
          <cell r="H114">
            <v>44</v>
          </cell>
          <cell r="I114">
            <v>20</v>
          </cell>
          <cell r="J114">
            <v>31</v>
          </cell>
          <cell r="K114">
            <v>14</v>
          </cell>
          <cell r="L114">
            <v>15</v>
          </cell>
          <cell r="M114">
            <v>7</v>
          </cell>
          <cell r="N114">
            <v>9</v>
          </cell>
          <cell r="O114">
            <v>140</v>
          </cell>
        </row>
        <row r="115">
          <cell r="G115" t="str">
            <v>105723-CECOF LIMARI</v>
          </cell>
          <cell r="H115">
            <v>10</v>
          </cell>
          <cell r="I115">
            <v>26</v>
          </cell>
          <cell r="J115">
            <v>39</v>
          </cell>
          <cell r="K115">
            <v>38</v>
          </cell>
          <cell r="L115">
            <v>11</v>
          </cell>
          <cell r="M115">
            <v>25</v>
          </cell>
          <cell r="N115">
            <v>66</v>
          </cell>
          <cell r="O115">
            <v>215</v>
          </cell>
        </row>
        <row r="116">
          <cell r="G116" t="str">
            <v>04302-COMBARBALÁ</v>
          </cell>
          <cell r="H116">
            <v>125</v>
          </cell>
          <cell r="I116">
            <v>125</v>
          </cell>
          <cell r="J116">
            <v>65</v>
          </cell>
          <cell r="K116">
            <v>84</v>
          </cell>
          <cell r="L116">
            <v>84</v>
          </cell>
          <cell r="M116">
            <v>69</v>
          </cell>
          <cell r="N116">
            <v>104</v>
          </cell>
          <cell r="O116">
            <v>656</v>
          </cell>
        </row>
        <row r="117">
          <cell r="G117" t="str">
            <v>105105-HOSPITAL COMBARBALA</v>
          </cell>
          <cell r="H117">
            <v>36</v>
          </cell>
          <cell r="I117">
            <v>10</v>
          </cell>
          <cell r="J117">
            <v>7</v>
          </cell>
          <cell r="K117">
            <v>13</v>
          </cell>
          <cell r="L117">
            <v>7</v>
          </cell>
          <cell r="M117">
            <v>18</v>
          </cell>
          <cell r="N117">
            <v>18</v>
          </cell>
          <cell r="O117">
            <v>109</v>
          </cell>
        </row>
        <row r="118">
          <cell r="G118" t="str">
            <v>105433-P.S.R. SAN LORENZO</v>
          </cell>
          <cell r="I118">
            <v>3</v>
          </cell>
          <cell r="J118">
            <v>3</v>
          </cell>
          <cell r="L118">
            <v>4</v>
          </cell>
          <cell r="M118">
            <v>1</v>
          </cell>
          <cell r="N118">
            <v>7</v>
          </cell>
          <cell r="O118">
            <v>18</v>
          </cell>
        </row>
        <row r="119">
          <cell r="G119" t="str">
            <v>105434-P.S.R. SAN MARCOS</v>
          </cell>
          <cell r="H119">
            <v>1</v>
          </cell>
          <cell r="I119">
            <v>11</v>
          </cell>
          <cell r="J119">
            <v>6</v>
          </cell>
          <cell r="K119">
            <v>8</v>
          </cell>
          <cell r="L119">
            <v>18</v>
          </cell>
          <cell r="M119">
            <v>7</v>
          </cell>
          <cell r="N119">
            <v>5</v>
          </cell>
          <cell r="O119">
            <v>56</v>
          </cell>
        </row>
        <row r="120">
          <cell r="G120" t="str">
            <v>105441-P.S.R. MANQUEHUA</v>
          </cell>
          <cell r="H120">
            <v>15</v>
          </cell>
          <cell r="I120">
            <v>15</v>
          </cell>
          <cell r="J120">
            <v>2</v>
          </cell>
          <cell r="K120">
            <v>17</v>
          </cell>
          <cell r="L120">
            <v>13</v>
          </cell>
          <cell r="M120">
            <v>4</v>
          </cell>
          <cell r="N120">
            <v>9</v>
          </cell>
          <cell r="O120">
            <v>75</v>
          </cell>
        </row>
        <row r="121">
          <cell r="G121" t="str">
            <v>105459-P.S.R. BARRANCAS                </v>
          </cell>
          <cell r="H121">
            <v>6</v>
          </cell>
          <cell r="I121">
            <v>16</v>
          </cell>
          <cell r="J121">
            <v>15</v>
          </cell>
          <cell r="K121">
            <v>9</v>
          </cell>
          <cell r="L121">
            <v>11</v>
          </cell>
          <cell r="M121">
            <v>4</v>
          </cell>
          <cell r="N121">
            <v>25</v>
          </cell>
          <cell r="O121">
            <v>86</v>
          </cell>
        </row>
        <row r="122">
          <cell r="G122" t="str">
            <v>105460-P.S.R. COGOTI 18</v>
          </cell>
          <cell r="H122">
            <v>6</v>
          </cell>
          <cell r="I122">
            <v>10</v>
          </cell>
          <cell r="J122">
            <v>2</v>
          </cell>
          <cell r="K122">
            <v>4</v>
          </cell>
          <cell r="L122">
            <v>4</v>
          </cell>
          <cell r="M122">
            <v>2</v>
          </cell>
          <cell r="N122">
            <v>2</v>
          </cell>
          <cell r="O122">
            <v>30</v>
          </cell>
        </row>
        <row r="123">
          <cell r="G123" t="str">
            <v>105461-P.S.R. EL HUACHO</v>
          </cell>
          <cell r="H123">
            <v>4</v>
          </cell>
          <cell r="I123">
            <v>8</v>
          </cell>
          <cell r="K123">
            <v>7</v>
          </cell>
          <cell r="L123">
            <v>0</v>
          </cell>
          <cell r="M123">
            <v>1</v>
          </cell>
          <cell r="N123">
            <v>7</v>
          </cell>
          <cell r="O123">
            <v>27</v>
          </cell>
        </row>
        <row r="124">
          <cell r="G124" t="str">
            <v>105462-P.S.R. EL SAUCE</v>
          </cell>
          <cell r="H124">
            <v>11</v>
          </cell>
          <cell r="I124">
            <v>14</v>
          </cell>
          <cell r="J124">
            <v>11</v>
          </cell>
          <cell r="K124">
            <v>0</v>
          </cell>
          <cell r="L124">
            <v>5</v>
          </cell>
          <cell r="M124">
            <v>9</v>
          </cell>
          <cell r="N124">
            <v>8</v>
          </cell>
          <cell r="O124">
            <v>58</v>
          </cell>
        </row>
        <row r="125">
          <cell r="G125" t="str">
            <v>105463-P.S.R. QUILITAPIA</v>
          </cell>
          <cell r="H125">
            <v>16</v>
          </cell>
          <cell r="I125">
            <v>5</v>
          </cell>
          <cell r="J125">
            <v>5</v>
          </cell>
          <cell r="K125">
            <v>1</v>
          </cell>
          <cell r="L125">
            <v>6</v>
          </cell>
          <cell r="M125">
            <v>9</v>
          </cell>
          <cell r="N125">
            <v>2</v>
          </cell>
          <cell r="O125">
            <v>44</v>
          </cell>
        </row>
        <row r="126">
          <cell r="G126" t="str">
            <v>105464-P.S.R. LA LIGUA</v>
          </cell>
          <cell r="H126">
            <v>6</v>
          </cell>
          <cell r="I126">
            <v>15</v>
          </cell>
          <cell r="J126">
            <v>6</v>
          </cell>
          <cell r="K126">
            <v>6</v>
          </cell>
          <cell r="L126">
            <v>2</v>
          </cell>
          <cell r="M126">
            <v>11</v>
          </cell>
          <cell r="N126">
            <v>9</v>
          </cell>
          <cell r="O126">
            <v>55</v>
          </cell>
        </row>
        <row r="127">
          <cell r="G127" t="str">
            <v>105465-P.S.R. RAMADILLA</v>
          </cell>
          <cell r="H127">
            <v>7</v>
          </cell>
          <cell r="I127">
            <v>7</v>
          </cell>
          <cell r="J127">
            <v>5</v>
          </cell>
          <cell r="K127">
            <v>4</v>
          </cell>
          <cell r="L127">
            <v>5</v>
          </cell>
          <cell r="M127">
            <v>3</v>
          </cell>
          <cell r="N127">
            <v>8</v>
          </cell>
          <cell r="O127">
            <v>39</v>
          </cell>
        </row>
        <row r="128">
          <cell r="G128" t="str">
            <v>105466-P.S.R. VALLE HERMOSO</v>
          </cell>
          <cell r="H128">
            <v>9</v>
          </cell>
          <cell r="I128">
            <v>5</v>
          </cell>
          <cell r="K128">
            <v>11</v>
          </cell>
          <cell r="L128">
            <v>8</v>
          </cell>
          <cell r="N128">
            <v>1</v>
          </cell>
          <cell r="O128">
            <v>34</v>
          </cell>
        </row>
        <row r="129">
          <cell r="G129" t="str">
            <v>105490-P.S.R. EL DURAZNO</v>
          </cell>
          <cell r="H129">
            <v>8</v>
          </cell>
          <cell r="I129">
            <v>6</v>
          </cell>
          <cell r="J129">
            <v>3</v>
          </cell>
          <cell r="K129">
            <v>4</v>
          </cell>
          <cell r="L129">
            <v>1</v>
          </cell>
          <cell r="M129">
            <v>0</v>
          </cell>
          <cell r="N129">
            <v>3</v>
          </cell>
          <cell r="O129">
            <v>25</v>
          </cell>
        </row>
        <row r="130">
          <cell r="G130" t="str">
            <v>04303-MONTE PATRIA</v>
          </cell>
          <cell r="H130">
            <v>113</v>
          </cell>
          <cell r="I130">
            <v>224</v>
          </cell>
          <cell r="J130">
            <v>210</v>
          </cell>
          <cell r="K130">
            <v>159</v>
          </cell>
          <cell r="L130">
            <v>203</v>
          </cell>
          <cell r="M130">
            <v>244</v>
          </cell>
          <cell r="N130">
            <v>152</v>
          </cell>
          <cell r="O130">
            <v>1305</v>
          </cell>
        </row>
        <row r="131">
          <cell r="G131" t="str">
            <v>105307-CES. RURAL MONTE PATRIA</v>
          </cell>
          <cell r="H131">
            <v>37</v>
          </cell>
          <cell r="I131">
            <v>61</v>
          </cell>
          <cell r="J131">
            <v>17</v>
          </cell>
          <cell r="K131">
            <v>26</v>
          </cell>
          <cell r="L131">
            <v>29</v>
          </cell>
          <cell r="M131">
            <v>134</v>
          </cell>
          <cell r="N131">
            <v>20</v>
          </cell>
          <cell r="O131">
            <v>324</v>
          </cell>
        </row>
        <row r="132">
          <cell r="G132" t="str">
            <v>105311-CES. RURAL CHAÑARAL ALTO</v>
          </cell>
          <cell r="H132">
            <v>16</v>
          </cell>
          <cell r="I132">
            <v>25</v>
          </cell>
          <cell r="J132">
            <v>32</v>
          </cell>
          <cell r="K132">
            <v>25</v>
          </cell>
          <cell r="L132">
            <v>14</v>
          </cell>
          <cell r="M132">
            <v>15</v>
          </cell>
          <cell r="N132">
            <v>15</v>
          </cell>
          <cell r="O132">
            <v>142</v>
          </cell>
        </row>
        <row r="133">
          <cell r="G133" t="str">
            <v>105312-CES. RURAL CAREN</v>
          </cell>
          <cell r="H133">
            <v>5</v>
          </cell>
          <cell r="I133">
            <v>39</v>
          </cell>
          <cell r="J133">
            <v>20</v>
          </cell>
          <cell r="K133">
            <v>21</v>
          </cell>
          <cell r="L133">
            <v>18</v>
          </cell>
          <cell r="M133">
            <v>13</v>
          </cell>
          <cell r="N133">
            <v>34</v>
          </cell>
          <cell r="O133">
            <v>150</v>
          </cell>
        </row>
        <row r="134">
          <cell r="G134" t="str">
            <v>105318-CES. RURAL EL PALQUI</v>
          </cell>
          <cell r="H134">
            <v>35</v>
          </cell>
          <cell r="I134">
            <v>50</v>
          </cell>
          <cell r="J134">
            <v>54</v>
          </cell>
          <cell r="K134">
            <v>24</v>
          </cell>
          <cell r="L134">
            <v>57</v>
          </cell>
          <cell r="M134">
            <v>29</v>
          </cell>
          <cell r="N134">
            <v>37</v>
          </cell>
          <cell r="O134">
            <v>286</v>
          </cell>
        </row>
        <row r="135">
          <cell r="G135" t="str">
            <v>105425-P.S.R. CHILECITO</v>
          </cell>
          <cell r="H135">
            <v>8</v>
          </cell>
          <cell r="I135">
            <v>5</v>
          </cell>
          <cell r="J135">
            <v>31</v>
          </cell>
          <cell r="K135">
            <v>0</v>
          </cell>
          <cell r="L135">
            <v>8</v>
          </cell>
          <cell r="M135">
            <v>0</v>
          </cell>
          <cell r="N135">
            <v>2</v>
          </cell>
          <cell r="O135">
            <v>54</v>
          </cell>
        </row>
        <row r="136">
          <cell r="G136" t="str">
            <v>105427-P.S.R. HACIENDA VALDIVIA</v>
          </cell>
          <cell r="H136">
            <v>0</v>
          </cell>
          <cell r="I136">
            <v>2</v>
          </cell>
          <cell r="J136">
            <v>3</v>
          </cell>
          <cell r="K136">
            <v>4</v>
          </cell>
          <cell r="L136">
            <v>15</v>
          </cell>
          <cell r="M136">
            <v>7</v>
          </cell>
          <cell r="N136">
            <v>4</v>
          </cell>
          <cell r="O136">
            <v>35</v>
          </cell>
        </row>
        <row r="137">
          <cell r="G137" t="str">
            <v>105428-P.S.R. HUATULAME</v>
          </cell>
          <cell r="I137">
            <v>11</v>
          </cell>
          <cell r="J137">
            <v>19</v>
          </cell>
          <cell r="K137">
            <v>23</v>
          </cell>
          <cell r="L137">
            <v>0</v>
          </cell>
          <cell r="M137">
            <v>6</v>
          </cell>
          <cell r="N137">
            <v>0</v>
          </cell>
          <cell r="O137">
            <v>59</v>
          </cell>
        </row>
        <row r="138">
          <cell r="G138" t="str">
            <v>105430-P.S.R. MIALQUI</v>
          </cell>
          <cell r="H138">
            <v>1</v>
          </cell>
          <cell r="I138">
            <v>2</v>
          </cell>
          <cell r="J138">
            <v>0</v>
          </cell>
          <cell r="L138">
            <v>3</v>
          </cell>
          <cell r="M138">
            <v>3</v>
          </cell>
          <cell r="N138">
            <v>0</v>
          </cell>
          <cell r="O138">
            <v>9</v>
          </cell>
        </row>
        <row r="139">
          <cell r="G139" t="str">
            <v>105431-P.S.R. PEDREGAL</v>
          </cell>
          <cell r="H139">
            <v>3</v>
          </cell>
          <cell r="I139">
            <v>7</v>
          </cell>
          <cell r="J139">
            <v>16</v>
          </cell>
          <cell r="K139">
            <v>10</v>
          </cell>
          <cell r="L139">
            <v>9</v>
          </cell>
          <cell r="M139">
            <v>12</v>
          </cell>
          <cell r="N139">
            <v>5</v>
          </cell>
          <cell r="O139">
            <v>62</v>
          </cell>
        </row>
        <row r="140">
          <cell r="G140" t="str">
            <v>105432-P.S.R. RAPEL</v>
          </cell>
          <cell r="H140">
            <v>4</v>
          </cell>
          <cell r="I140">
            <v>18</v>
          </cell>
          <cell r="J140">
            <v>9</v>
          </cell>
          <cell r="K140">
            <v>15</v>
          </cell>
          <cell r="L140">
            <v>27</v>
          </cell>
          <cell r="M140">
            <v>9</v>
          </cell>
          <cell r="N140">
            <v>15</v>
          </cell>
          <cell r="O140">
            <v>97</v>
          </cell>
        </row>
        <row r="141">
          <cell r="G141" t="str">
            <v>105435-P.S.R. TULAHUEN</v>
          </cell>
          <cell r="I141">
            <v>2</v>
          </cell>
          <cell r="J141">
            <v>5</v>
          </cell>
          <cell r="K141">
            <v>3</v>
          </cell>
          <cell r="L141">
            <v>16</v>
          </cell>
          <cell r="M141">
            <v>10</v>
          </cell>
          <cell r="N141">
            <v>7</v>
          </cell>
          <cell r="O141">
            <v>43</v>
          </cell>
        </row>
        <row r="142">
          <cell r="G142" t="str">
            <v>105436-P.S.R. EL MAITEN</v>
          </cell>
          <cell r="H142">
            <v>4</v>
          </cell>
          <cell r="I142">
            <v>2</v>
          </cell>
          <cell r="J142">
            <v>4</v>
          </cell>
          <cell r="K142">
            <v>1</v>
          </cell>
          <cell r="L142">
            <v>6</v>
          </cell>
          <cell r="M142">
            <v>6</v>
          </cell>
          <cell r="N142">
            <v>13</v>
          </cell>
          <cell r="O142">
            <v>36</v>
          </cell>
        </row>
        <row r="143">
          <cell r="G143" t="str">
            <v>105489-P.S.R. RAMADAS DE TULAHUEN</v>
          </cell>
          <cell r="K143">
            <v>7</v>
          </cell>
          <cell r="L143">
            <v>1</v>
          </cell>
          <cell r="O143">
            <v>8</v>
          </cell>
        </row>
        <row r="144">
          <cell r="G144" t="str">
            <v>04304-PUNITAQUI</v>
          </cell>
          <cell r="H144">
            <v>15</v>
          </cell>
          <cell r="I144">
            <v>38</v>
          </cell>
          <cell r="J144">
            <v>52</v>
          </cell>
          <cell r="K144">
            <v>31</v>
          </cell>
          <cell r="L144">
            <v>55</v>
          </cell>
          <cell r="M144">
            <v>50</v>
          </cell>
          <cell r="N144">
            <v>43</v>
          </cell>
          <cell r="O144">
            <v>284</v>
          </cell>
        </row>
        <row r="145">
          <cell r="G145" t="str">
            <v>105308-CES. RURAL PUNITAQUI</v>
          </cell>
          <cell r="H145">
            <v>14</v>
          </cell>
          <cell r="I145">
            <v>12</v>
          </cell>
          <cell r="J145">
            <v>44</v>
          </cell>
          <cell r="K145">
            <v>28</v>
          </cell>
          <cell r="L145">
            <v>39</v>
          </cell>
          <cell r="M145">
            <v>47</v>
          </cell>
          <cell r="N145">
            <v>43</v>
          </cell>
          <cell r="O145">
            <v>227</v>
          </cell>
        </row>
        <row r="146">
          <cell r="G146" t="str">
            <v>105440-P.S.R. DIVISADERO</v>
          </cell>
          <cell r="H146">
            <v>1</v>
          </cell>
          <cell r="I146">
            <v>24</v>
          </cell>
          <cell r="J146">
            <v>7</v>
          </cell>
          <cell r="L146">
            <v>9</v>
          </cell>
          <cell r="M146">
            <v>1</v>
          </cell>
          <cell r="O146">
            <v>42</v>
          </cell>
        </row>
        <row r="147">
          <cell r="G147" t="str">
            <v>105442-P.S.R. SAN PEDRO DE QUILES</v>
          </cell>
          <cell r="M147">
            <v>1</v>
          </cell>
          <cell r="O147">
            <v>1</v>
          </cell>
        </row>
        <row r="148">
          <cell r="G148" t="str">
            <v>105508-P.S.R. EL PARRAL DE QUILES  </v>
          </cell>
          <cell r="I148">
            <v>2</v>
          </cell>
          <cell r="J148">
            <v>1</v>
          </cell>
          <cell r="K148">
            <v>3</v>
          </cell>
          <cell r="L148">
            <v>7</v>
          </cell>
          <cell r="M148">
            <v>1</v>
          </cell>
          <cell r="O148">
            <v>14</v>
          </cell>
        </row>
        <row r="149">
          <cell r="G149" t="str">
            <v>04305-RIO HURATDO</v>
          </cell>
          <cell r="H149">
            <v>26</v>
          </cell>
          <cell r="I149">
            <v>12</v>
          </cell>
          <cell r="J149">
            <v>30</v>
          </cell>
          <cell r="K149">
            <v>33</v>
          </cell>
          <cell r="L149">
            <v>75</v>
          </cell>
          <cell r="M149">
            <v>25</v>
          </cell>
          <cell r="N149">
            <v>59</v>
          </cell>
          <cell r="O149">
            <v>260</v>
          </cell>
        </row>
        <row r="150">
          <cell r="G150" t="str">
            <v>105310-CES. RURAL PICHASCA</v>
          </cell>
          <cell r="H150">
            <v>3</v>
          </cell>
          <cell r="J150">
            <v>0</v>
          </cell>
          <cell r="K150">
            <v>9</v>
          </cell>
          <cell r="L150">
            <v>23</v>
          </cell>
          <cell r="M150">
            <v>11</v>
          </cell>
          <cell r="N150">
            <v>19</v>
          </cell>
          <cell r="O150">
            <v>65</v>
          </cell>
        </row>
        <row r="151">
          <cell r="G151" t="str">
            <v>105409-P.S.R. EL CHAÑAR</v>
          </cell>
          <cell r="H151">
            <v>5</v>
          </cell>
          <cell r="I151">
            <v>1</v>
          </cell>
          <cell r="K151">
            <v>1</v>
          </cell>
          <cell r="L151">
            <v>3</v>
          </cell>
          <cell r="M151">
            <v>1</v>
          </cell>
          <cell r="N151">
            <v>7</v>
          </cell>
          <cell r="O151">
            <v>18</v>
          </cell>
        </row>
        <row r="152">
          <cell r="G152" t="str">
            <v>105410-P.S.R. HURTADO</v>
          </cell>
          <cell r="H152">
            <v>9</v>
          </cell>
          <cell r="I152">
            <v>6</v>
          </cell>
          <cell r="J152">
            <v>5</v>
          </cell>
          <cell r="K152">
            <v>3</v>
          </cell>
          <cell r="L152">
            <v>14</v>
          </cell>
          <cell r="M152">
            <v>5</v>
          </cell>
          <cell r="N152">
            <v>5</v>
          </cell>
          <cell r="O152">
            <v>47</v>
          </cell>
        </row>
        <row r="153">
          <cell r="G153" t="str">
            <v>105411-P.S.R. LAS BREAS</v>
          </cell>
          <cell r="H153">
            <v>4</v>
          </cell>
          <cell r="I153">
            <v>3</v>
          </cell>
          <cell r="J153">
            <v>5</v>
          </cell>
          <cell r="L153">
            <v>10</v>
          </cell>
          <cell r="M153">
            <v>2</v>
          </cell>
          <cell r="N153">
            <v>7</v>
          </cell>
          <cell r="O153">
            <v>31</v>
          </cell>
        </row>
        <row r="154">
          <cell r="G154" t="str">
            <v>105413-P.S.R. SAMO ALTO</v>
          </cell>
          <cell r="J154">
            <v>18</v>
          </cell>
          <cell r="K154">
            <v>5</v>
          </cell>
          <cell r="L154">
            <v>5</v>
          </cell>
          <cell r="M154">
            <v>4</v>
          </cell>
          <cell r="N154">
            <v>9</v>
          </cell>
          <cell r="O154">
            <v>41</v>
          </cell>
        </row>
        <row r="155">
          <cell r="G155" t="str">
            <v>105414-P.S.R. SERON</v>
          </cell>
          <cell r="H155">
            <v>2</v>
          </cell>
          <cell r="I155">
            <v>2</v>
          </cell>
          <cell r="J155">
            <v>2</v>
          </cell>
          <cell r="K155">
            <v>15</v>
          </cell>
          <cell r="L155">
            <v>12</v>
          </cell>
          <cell r="N155">
            <v>4</v>
          </cell>
          <cell r="O155">
            <v>37</v>
          </cell>
        </row>
        <row r="156">
          <cell r="G156" t="str">
            <v>105503-P.S.R. TABAQUEROS</v>
          </cell>
          <cell r="H156">
            <v>3</v>
          </cell>
          <cell r="L156">
            <v>8</v>
          </cell>
          <cell r="M156">
            <v>2</v>
          </cell>
          <cell r="N156">
            <v>8</v>
          </cell>
          <cell r="O156">
            <v>21</v>
          </cell>
        </row>
        <row r="157">
          <cell r="G157" t="str">
            <v>Total general</v>
          </cell>
          <cell r="H157">
            <v>1993</v>
          </cell>
          <cell r="I157">
            <v>2565</v>
          </cell>
          <cell r="J157">
            <v>3269</v>
          </cell>
          <cell r="K157">
            <v>2711</v>
          </cell>
          <cell r="L157">
            <v>3245</v>
          </cell>
          <cell r="M157">
            <v>3302</v>
          </cell>
          <cell r="N157">
            <v>3086</v>
          </cell>
          <cell r="O157">
            <v>20171</v>
          </cell>
        </row>
      </sheetData>
      <sheetData sheetId="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242</v>
          </cell>
          <cell r="I4">
            <v>204</v>
          </cell>
          <cell r="J4">
            <v>209</v>
          </cell>
          <cell r="K4">
            <v>186</v>
          </cell>
          <cell r="L4">
            <v>167</v>
          </cell>
          <cell r="M4">
            <v>140</v>
          </cell>
          <cell r="N4">
            <v>190</v>
          </cell>
          <cell r="O4">
            <v>1338</v>
          </cell>
        </row>
        <row r="5">
          <cell r="G5" t="str">
            <v>105300-CES. CARDENAL CARO</v>
          </cell>
          <cell r="H5">
            <v>42</v>
          </cell>
          <cell r="I5">
            <v>30</v>
          </cell>
          <cell r="J5">
            <v>34</v>
          </cell>
          <cell r="K5">
            <v>29</v>
          </cell>
          <cell r="L5">
            <v>24</v>
          </cell>
          <cell r="M5">
            <v>21</v>
          </cell>
          <cell r="N5">
            <v>40</v>
          </cell>
          <cell r="O5">
            <v>220</v>
          </cell>
        </row>
        <row r="6">
          <cell r="G6" t="str">
            <v>105301-CES. LAS COMPAÑIAS</v>
          </cell>
          <cell r="H6">
            <v>37</v>
          </cell>
          <cell r="I6">
            <v>29</v>
          </cell>
          <cell r="J6">
            <v>24</v>
          </cell>
          <cell r="K6">
            <v>19</v>
          </cell>
          <cell r="L6">
            <v>22</v>
          </cell>
          <cell r="M6">
            <v>14</v>
          </cell>
          <cell r="N6">
            <v>30</v>
          </cell>
          <cell r="O6">
            <v>175</v>
          </cell>
        </row>
        <row r="7">
          <cell r="G7" t="str">
            <v>105302-CES. PEDRO AGUIRRE C.</v>
          </cell>
          <cell r="H7">
            <v>39</v>
          </cell>
          <cell r="I7">
            <v>24</v>
          </cell>
          <cell r="J7">
            <v>23</v>
          </cell>
          <cell r="K7">
            <v>30</v>
          </cell>
          <cell r="L7">
            <v>32</v>
          </cell>
          <cell r="M7">
            <v>21</v>
          </cell>
          <cell r="N7">
            <v>27</v>
          </cell>
          <cell r="O7">
            <v>196</v>
          </cell>
        </row>
        <row r="8">
          <cell r="G8" t="str">
            <v>105313-CES. SCHAFFHAUSER</v>
          </cell>
          <cell r="H8">
            <v>50</v>
          </cell>
          <cell r="I8">
            <v>40</v>
          </cell>
          <cell r="J8">
            <v>48</v>
          </cell>
          <cell r="K8">
            <v>34</v>
          </cell>
          <cell r="L8">
            <v>43</v>
          </cell>
          <cell r="M8">
            <v>19</v>
          </cell>
          <cell r="N8">
            <v>26</v>
          </cell>
          <cell r="O8">
            <v>260</v>
          </cell>
        </row>
        <row r="9">
          <cell r="G9" t="str">
            <v>105319-CES. CARDENAL R.S.H.</v>
          </cell>
          <cell r="H9">
            <v>26</v>
          </cell>
          <cell r="I9">
            <v>36</v>
          </cell>
          <cell r="J9">
            <v>15</v>
          </cell>
          <cell r="K9">
            <v>18</v>
          </cell>
          <cell r="L9">
            <v>13</v>
          </cell>
          <cell r="M9">
            <v>29</v>
          </cell>
          <cell r="N9">
            <v>26</v>
          </cell>
          <cell r="O9">
            <v>163</v>
          </cell>
        </row>
        <row r="10">
          <cell r="G10" t="str">
            <v>105325-CESFAM JUAN PABLO II</v>
          </cell>
          <cell r="H10">
            <v>32</v>
          </cell>
          <cell r="I10">
            <v>32</v>
          </cell>
          <cell r="J10">
            <v>50</v>
          </cell>
          <cell r="K10">
            <v>42</v>
          </cell>
          <cell r="L10">
            <v>28</v>
          </cell>
          <cell r="M10">
            <v>26</v>
          </cell>
          <cell r="N10">
            <v>25</v>
          </cell>
          <cell r="O10">
            <v>235</v>
          </cell>
        </row>
        <row r="11">
          <cell r="G11" t="str">
            <v>105400-P.S.R. ALGARROBITO            </v>
          </cell>
          <cell r="H11">
            <v>5</v>
          </cell>
          <cell r="I11">
            <v>2</v>
          </cell>
          <cell r="J11">
            <v>1</v>
          </cell>
          <cell r="K11">
            <v>3</v>
          </cell>
          <cell r="M11">
            <v>1</v>
          </cell>
          <cell r="N11">
            <v>3</v>
          </cell>
          <cell r="O11">
            <v>15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2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O13">
            <v>4</v>
          </cell>
        </row>
        <row r="14">
          <cell r="G14" t="str">
            <v>105499-P.S.R. LAMBERT</v>
          </cell>
          <cell r="H14">
            <v>2</v>
          </cell>
          <cell r="I14">
            <v>3</v>
          </cell>
          <cell r="J14">
            <v>2</v>
          </cell>
          <cell r="L14">
            <v>1</v>
          </cell>
          <cell r="N14">
            <v>3</v>
          </cell>
          <cell r="O14">
            <v>11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2</v>
          </cell>
          <cell r="L15">
            <v>2</v>
          </cell>
          <cell r="M15">
            <v>4</v>
          </cell>
          <cell r="N15">
            <v>3</v>
          </cell>
          <cell r="O15">
            <v>24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2</v>
          </cell>
          <cell r="O16">
            <v>9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3</v>
          </cell>
          <cell r="N17">
            <v>3</v>
          </cell>
          <cell r="O17">
            <v>24</v>
          </cell>
        </row>
        <row r="18">
          <cell r="G18" t="str">
            <v>04102-COQUIMBO</v>
          </cell>
          <cell r="H18">
            <v>189</v>
          </cell>
          <cell r="I18">
            <v>179</v>
          </cell>
          <cell r="J18">
            <v>193</v>
          </cell>
          <cell r="K18">
            <v>181</v>
          </cell>
          <cell r="L18">
            <v>205</v>
          </cell>
          <cell r="M18">
            <v>164</v>
          </cell>
          <cell r="N18">
            <v>171</v>
          </cell>
          <cell r="O18">
            <v>1282</v>
          </cell>
        </row>
        <row r="19">
          <cell r="G19" t="str">
            <v>105303-CES. SAN JUAN</v>
          </cell>
          <cell r="H19">
            <v>30</v>
          </cell>
          <cell r="I19">
            <v>34</v>
          </cell>
          <cell r="J19">
            <v>37</v>
          </cell>
          <cell r="K19">
            <v>27</v>
          </cell>
          <cell r="L19">
            <v>44</v>
          </cell>
          <cell r="M19">
            <v>30</v>
          </cell>
          <cell r="N19">
            <v>32</v>
          </cell>
          <cell r="O19">
            <v>234</v>
          </cell>
        </row>
        <row r="20">
          <cell r="G20" t="str">
            <v>105304-CES. SANTA CECILIA</v>
          </cell>
          <cell r="H20">
            <v>42</v>
          </cell>
          <cell r="I20">
            <v>32</v>
          </cell>
          <cell r="J20">
            <v>29</v>
          </cell>
          <cell r="K20">
            <v>37</v>
          </cell>
          <cell r="L20">
            <v>37</v>
          </cell>
          <cell r="M20">
            <v>25</v>
          </cell>
          <cell r="N20">
            <v>21</v>
          </cell>
          <cell r="O20">
            <v>223</v>
          </cell>
        </row>
        <row r="21">
          <cell r="G21" t="str">
            <v>105305-CES. TIERRAS BLANCAS</v>
          </cell>
          <cell r="H21">
            <v>38</v>
          </cell>
          <cell r="I21">
            <v>56</v>
          </cell>
          <cell r="J21">
            <v>63</v>
          </cell>
          <cell r="K21">
            <v>43</v>
          </cell>
          <cell r="L21">
            <v>52</v>
          </cell>
          <cell r="M21">
            <v>50</v>
          </cell>
          <cell r="N21">
            <v>50</v>
          </cell>
          <cell r="O21">
            <v>352</v>
          </cell>
        </row>
        <row r="22">
          <cell r="G22" t="str">
            <v>105321-CES. RURAL  TONGOY</v>
          </cell>
          <cell r="H22">
            <v>12</v>
          </cell>
          <cell r="I22">
            <v>5</v>
          </cell>
          <cell r="J22">
            <v>4</v>
          </cell>
          <cell r="K22">
            <v>1</v>
          </cell>
          <cell r="L22">
            <v>6</v>
          </cell>
          <cell r="M22">
            <v>6</v>
          </cell>
          <cell r="N22">
            <v>7</v>
          </cell>
          <cell r="O22">
            <v>41</v>
          </cell>
        </row>
        <row r="23">
          <cell r="G23" t="str">
            <v>105323-CES. DR. SERGIO AGUILAR</v>
          </cell>
          <cell r="H23">
            <v>48</v>
          </cell>
          <cell r="I23">
            <v>36</v>
          </cell>
          <cell r="J23">
            <v>50</v>
          </cell>
          <cell r="K23">
            <v>58</v>
          </cell>
          <cell r="L23">
            <v>51</v>
          </cell>
          <cell r="M23">
            <v>42</v>
          </cell>
          <cell r="N23">
            <v>49</v>
          </cell>
          <cell r="O23">
            <v>334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4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L25">
            <v>2</v>
          </cell>
          <cell r="M25">
            <v>1</v>
          </cell>
          <cell r="N25">
            <v>2</v>
          </cell>
          <cell r="O25">
            <v>10</v>
          </cell>
        </row>
        <row r="26">
          <cell r="G26" t="str">
            <v>105406-P.S.R. PAN DE AZUCAR</v>
          </cell>
          <cell r="H26">
            <v>9</v>
          </cell>
          <cell r="I26">
            <v>11</v>
          </cell>
          <cell r="J26">
            <v>6</v>
          </cell>
          <cell r="K26">
            <v>10</v>
          </cell>
          <cell r="L26">
            <v>7</v>
          </cell>
          <cell r="M26">
            <v>3</v>
          </cell>
          <cell r="N26">
            <v>4</v>
          </cell>
          <cell r="O26">
            <v>50</v>
          </cell>
        </row>
        <row r="27">
          <cell r="G27" t="str">
            <v>105407-P.S.R. TAMBILLOS</v>
          </cell>
          <cell r="I27">
            <v>2</v>
          </cell>
          <cell r="O27">
            <v>2</v>
          </cell>
        </row>
        <row r="28">
          <cell r="G28" t="str">
            <v>105705-CECOF EL ALBA</v>
          </cell>
          <cell r="H28">
            <v>4</v>
          </cell>
          <cell r="I28">
            <v>1</v>
          </cell>
          <cell r="J28">
            <v>3</v>
          </cell>
          <cell r="K28">
            <v>5</v>
          </cell>
          <cell r="L28">
            <v>6</v>
          </cell>
          <cell r="M28">
            <v>7</v>
          </cell>
          <cell r="N28">
            <v>6</v>
          </cell>
          <cell r="O28">
            <v>32</v>
          </cell>
        </row>
        <row r="29">
          <cell r="G29" t="str">
            <v>04103-ANDACOLLO</v>
          </cell>
          <cell r="H29">
            <v>16</v>
          </cell>
          <cell r="I29">
            <v>13</v>
          </cell>
          <cell r="J29">
            <v>10</v>
          </cell>
          <cell r="K29">
            <v>9</v>
          </cell>
          <cell r="L29">
            <v>7</v>
          </cell>
          <cell r="M29">
            <v>7</v>
          </cell>
          <cell r="N29">
            <v>7</v>
          </cell>
          <cell r="O29">
            <v>69</v>
          </cell>
        </row>
        <row r="30">
          <cell r="G30" t="str">
            <v>105106-HOSPITAL ANDACOLLO</v>
          </cell>
          <cell r="H30">
            <v>16</v>
          </cell>
          <cell r="I30">
            <v>13</v>
          </cell>
          <cell r="J30">
            <v>10</v>
          </cell>
          <cell r="K30">
            <v>9</v>
          </cell>
          <cell r="L30">
            <v>7</v>
          </cell>
          <cell r="M30">
            <v>7</v>
          </cell>
          <cell r="N30">
            <v>7</v>
          </cell>
          <cell r="O30">
            <v>69</v>
          </cell>
        </row>
        <row r="31">
          <cell r="G31" t="str">
            <v>04104-LA HIGUERA</v>
          </cell>
          <cell r="H31">
            <v>5</v>
          </cell>
          <cell r="J31">
            <v>5</v>
          </cell>
          <cell r="L31">
            <v>3</v>
          </cell>
          <cell r="M31">
            <v>7</v>
          </cell>
          <cell r="N31">
            <v>1</v>
          </cell>
          <cell r="O31">
            <v>21</v>
          </cell>
        </row>
        <row r="32">
          <cell r="G32" t="str">
            <v>105314-CES. LA HIGUERA</v>
          </cell>
          <cell r="H32">
            <v>3</v>
          </cell>
          <cell r="J32">
            <v>1</v>
          </cell>
          <cell r="M32">
            <v>1</v>
          </cell>
          <cell r="O32">
            <v>5</v>
          </cell>
        </row>
        <row r="33">
          <cell r="G33" t="str">
            <v>105500-P.S.R. CALETA HORNOS        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O33">
            <v>8</v>
          </cell>
        </row>
        <row r="34">
          <cell r="G34" t="str">
            <v>105505-P.S.R. LOS CHOROS</v>
          </cell>
          <cell r="H34">
            <v>1</v>
          </cell>
          <cell r="J34">
            <v>1</v>
          </cell>
          <cell r="L34">
            <v>2</v>
          </cell>
          <cell r="M34">
            <v>2</v>
          </cell>
          <cell r="O34">
            <v>6</v>
          </cell>
        </row>
        <row r="35">
          <cell r="G35" t="str">
            <v>105506-P.S.R. EL TRAPICHE</v>
          </cell>
          <cell r="H35">
            <v>1</v>
          </cell>
          <cell r="J35">
            <v>1</v>
          </cell>
          <cell r="O35">
            <v>2</v>
          </cell>
        </row>
        <row r="36">
          <cell r="G36" t="str">
            <v>04105-PAIHUANO</v>
          </cell>
          <cell r="H36">
            <v>2</v>
          </cell>
          <cell r="I36">
            <v>6</v>
          </cell>
          <cell r="J36">
            <v>6</v>
          </cell>
          <cell r="K36">
            <v>3</v>
          </cell>
          <cell r="L36">
            <v>3</v>
          </cell>
          <cell r="M36">
            <v>3</v>
          </cell>
          <cell r="N36">
            <v>3</v>
          </cell>
          <cell r="O36">
            <v>26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12</v>
          </cell>
        </row>
        <row r="38">
          <cell r="G38" t="str">
            <v>105475-P.S.R. HORCON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6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O39">
            <v>5</v>
          </cell>
        </row>
        <row r="40">
          <cell r="G40" t="str">
            <v>105477-P.S.R. PISCO ELQUI</v>
          </cell>
          <cell r="H40">
            <v>1</v>
          </cell>
          <cell r="J40">
            <v>1</v>
          </cell>
          <cell r="K40">
            <v>1</v>
          </cell>
          <cell r="O40">
            <v>3</v>
          </cell>
        </row>
        <row r="41">
          <cell r="G41" t="str">
            <v>04106-VICUÑA</v>
          </cell>
          <cell r="H41">
            <v>23</v>
          </cell>
          <cell r="I41">
            <v>18</v>
          </cell>
          <cell r="J41">
            <v>21</v>
          </cell>
          <cell r="K41">
            <v>25</v>
          </cell>
          <cell r="L41">
            <v>12</v>
          </cell>
          <cell r="M41">
            <v>18</v>
          </cell>
          <cell r="N41">
            <v>18</v>
          </cell>
          <cell r="O41">
            <v>135</v>
          </cell>
        </row>
        <row r="42">
          <cell r="G42" t="str">
            <v>105107-HOSPITAL VICUÑA</v>
          </cell>
          <cell r="H42">
            <v>15</v>
          </cell>
          <cell r="I42">
            <v>9</v>
          </cell>
          <cell r="J42">
            <v>13</v>
          </cell>
          <cell r="K42">
            <v>19</v>
          </cell>
          <cell r="L42">
            <v>2</v>
          </cell>
          <cell r="M42">
            <v>10</v>
          </cell>
          <cell r="N42">
            <v>6</v>
          </cell>
          <cell r="O42">
            <v>74</v>
          </cell>
        </row>
        <row r="43">
          <cell r="G43" t="str">
            <v>105467-P.S.R. DIAGUITAS</v>
          </cell>
          <cell r="H43">
            <v>1</v>
          </cell>
          <cell r="I43">
            <v>2</v>
          </cell>
          <cell r="J43">
            <v>2</v>
          </cell>
          <cell r="L43">
            <v>1</v>
          </cell>
          <cell r="N43">
            <v>2</v>
          </cell>
          <cell r="O43">
            <v>8</v>
          </cell>
        </row>
        <row r="44">
          <cell r="G44" t="str">
            <v>105468-P.S.R. EL MOLLE</v>
          </cell>
          <cell r="L44">
            <v>1</v>
          </cell>
          <cell r="O44">
            <v>1</v>
          </cell>
        </row>
        <row r="45">
          <cell r="G45" t="str">
            <v>105469-P.S.R. EL TAMBO</v>
          </cell>
          <cell r="H45">
            <v>2</v>
          </cell>
          <cell r="K45">
            <v>1</v>
          </cell>
          <cell r="M45">
            <v>1</v>
          </cell>
          <cell r="N45">
            <v>2</v>
          </cell>
          <cell r="O45">
            <v>6</v>
          </cell>
        </row>
        <row r="46">
          <cell r="G46" t="str">
            <v>105471-P.S.R. PERALILLO</v>
          </cell>
          <cell r="I46">
            <v>4</v>
          </cell>
          <cell r="J46">
            <v>1</v>
          </cell>
          <cell r="L46">
            <v>1</v>
          </cell>
          <cell r="N46">
            <v>3</v>
          </cell>
          <cell r="O46">
            <v>9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5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M48">
            <v>2</v>
          </cell>
          <cell r="N48">
            <v>1</v>
          </cell>
          <cell r="O48">
            <v>5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5</v>
          </cell>
          <cell r="L49">
            <v>7</v>
          </cell>
          <cell r="M49">
            <v>2</v>
          </cell>
          <cell r="N49">
            <v>3</v>
          </cell>
          <cell r="O49">
            <v>26</v>
          </cell>
        </row>
        <row r="50">
          <cell r="G50" t="str">
            <v>105509-P.S.R. GUALLIGUAICA</v>
          </cell>
          <cell r="N50">
            <v>1</v>
          </cell>
          <cell r="O50">
            <v>1</v>
          </cell>
        </row>
        <row r="51">
          <cell r="G51" t="str">
            <v>04201-ILLAPEL</v>
          </cell>
          <cell r="H51">
            <v>31</v>
          </cell>
          <cell r="I51">
            <v>17</v>
          </cell>
          <cell r="J51">
            <v>27</v>
          </cell>
          <cell r="K51">
            <v>12</v>
          </cell>
          <cell r="L51">
            <v>29</v>
          </cell>
          <cell r="M51">
            <v>19</v>
          </cell>
          <cell r="N51">
            <v>9</v>
          </cell>
          <cell r="O51">
            <v>144</v>
          </cell>
        </row>
        <row r="52">
          <cell r="G52" t="str">
            <v>105103-HOSPITAL ILLAPEL</v>
          </cell>
          <cell r="H52">
            <v>23</v>
          </cell>
          <cell r="I52">
            <v>13</v>
          </cell>
          <cell r="J52">
            <v>14</v>
          </cell>
          <cell r="K52">
            <v>9</v>
          </cell>
          <cell r="L52">
            <v>18</v>
          </cell>
          <cell r="M52">
            <v>12</v>
          </cell>
          <cell r="N52">
            <v>7</v>
          </cell>
          <cell r="O52">
            <v>96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10</v>
          </cell>
          <cell r="K53">
            <v>1</v>
          </cell>
          <cell r="L53">
            <v>5</v>
          </cell>
          <cell r="M53">
            <v>4</v>
          </cell>
          <cell r="O53">
            <v>26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O54">
            <v>2</v>
          </cell>
        </row>
        <row r="55">
          <cell r="G55" t="str">
            <v>105444-P.S.R. HUINTIL</v>
          </cell>
          <cell r="M55">
            <v>1</v>
          </cell>
          <cell r="O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</row>
        <row r="58">
          <cell r="G58" t="str">
            <v>105448-P.S.R. SANTA VIRGINIA</v>
          </cell>
          <cell r="K58">
            <v>1</v>
          </cell>
          <cell r="O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O59">
            <v>7</v>
          </cell>
        </row>
        <row r="60">
          <cell r="G60" t="str">
            <v>105486-P.S.R. TUNGA SUR</v>
          </cell>
          <cell r="H60">
            <v>1</v>
          </cell>
          <cell r="O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4</v>
          </cell>
        </row>
        <row r="62">
          <cell r="G62" t="str">
            <v>105496-P.S.R. PINTACURA SUR</v>
          </cell>
          <cell r="L62">
            <v>1</v>
          </cell>
          <cell r="O62">
            <v>1</v>
          </cell>
        </row>
        <row r="63">
          <cell r="G63" t="str">
            <v>105504-P.S.R. SOCAVON</v>
          </cell>
          <cell r="M63">
            <v>1</v>
          </cell>
          <cell r="O63">
            <v>1</v>
          </cell>
        </row>
        <row r="64">
          <cell r="G64" t="str">
            <v>04202-CANELA</v>
          </cell>
          <cell r="H64">
            <v>7</v>
          </cell>
          <cell r="I64">
            <v>6</v>
          </cell>
          <cell r="J64">
            <v>2</v>
          </cell>
          <cell r="K64">
            <v>7</v>
          </cell>
          <cell r="L64">
            <v>5</v>
          </cell>
          <cell r="M64">
            <v>3</v>
          </cell>
          <cell r="N64">
            <v>4</v>
          </cell>
          <cell r="O64">
            <v>34</v>
          </cell>
        </row>
        <row r="65">
          <cell r="G65" t="str">
            <v>105309-CES. RURAL CANELA</v>
          </cell>
          <cell r="H65">
            <v>5</v>
          </cell>
          <cell r="I65">
            <v>5</v>
          </cell>
          <cell r="J65">
            <v>2</v>
          </cell>
          <cell r="K65">
            <v>6</v>
          </cell>
          <cell r="L65">
            <v>5</v>
          </cell>
          <cell r="M65">
            <v>1</v>
          </cell>
          <cell r="N65">
            <v>4</v>
          </cell>
          <cell r="O65">
            <v>28</v>
          </cell>
        </row>
        <row r="66">
          <cell r="G66" t="str">
            <v>105450-P.S.R. MINCHA NORTE            </v>
          </cell>
          <cell r="H66">
            <v>1</v>
          </cell>
          <cell r="O66">
            <v>1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O67">
            <v>2</v>
          </cell>
        </row>
        <row r="68">
          <cell r="G68" t="str">
            <v>105484-P.S.R. HUENTELAUQUEN</v>
          </cell>
          <cell r="I68">
            <v>1</v>
          </cell>
          <cell r="M68">
            <v>1</v>
          </cell>
          <cell r="O68">
            <v>2</v>
          </cell>
        </row>
        <row r="69">
          <cell r="G69" t="str">
            <v>105488-P.S.R. ESPIRITU SANTO</v>
          </cell>
          <cell r="M69">
            <v>1</v>
          </cell>
          <cell r="O69">
            <v>1</v>
          </cell>
        </row>
        <row r="70">
          <cell r="G70" t="str">
            <v>04203-LOS VILOS</v>
          </cell>
          <cell r="H70">
            <v>11</v>
          </cell>
          <cell r="I70">
            <v>23</v>
          </cell>
          <cell r="J70">
            <v>11</v>
          </cell>
          <cell r="K70">
            <v>16</v>
          </cell>
          <cell r="L70">
            <v>21</v>
          </cell>
          <cell r="M70">
            <v>16</v>
          </cell>
          <cell r="N70">
            <v>20</v>
          </cell>
          <cell r="O70">
            <v>118</v>
          </cell>
        </row>
        <row r="71">
          <cell r="G71" t="str">
            <v>105108-HOSPITAL LOS VILOS</v>
          </cell>
          <cell r="H71">
            <v>11</v>
          </cell>
          <cell r="I71">
            <v>16</v>
          </cell>
          <cell r="J71">
            <v>10</v>
          </cell>
          <cell r="K71">
            <v>13</v>
          </cell>
          <cell r="L71">
            <v>19</v>
          </cell>
          <cell r="M71">
            <v>12</v>
          </cell>
          <cell r="N71">
            <v>12</v>
          </cell>
          <cell r="O71">
            <v>93</v>
          </cell>
        </row>
        <row r="72">
          <cell r="G72" t="str">
            <v>105478-P.S.R. CAIMANES                   </v>
          </cell>
          <cell r="I72">
            <v>7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19</v>
          </cell>
        </row>
        <row r="73">
          <cell r="G73" t="str">
            <v>105480-P.S.R. QUILIMARI</v>
          </cell>
          <cell r="K73">
            <v>2</v>
          </cell>
          <cell r="L73">
            <v>1</v>
          </cell>
          <cell r="M73">
            <v>1</v>
          </cell>
          <cell r="N73">
            <v>1</v>
          </cell>
          <cell r="O73">
            <v>5</v>
          </cell>
        </row>
        <row r="74">
          <cell r="G74" t="str">
            <v>105511-P.S.R. LOS CONDORES</v>
          </cell>
          <cell r="M74">
            <v>1</v>
          </cell>
          <cell r="O74">
            <v>1</v>
          </cell>
        </row>
        <row r="75">
          <cell r="G75" t="str">
            <v>04204-SALAMANCA</v>
          </cell>
          <cell r="H75">
            <v>21</v>
          </cell>
          <cell r="I75">
            <v>15</v>
          </cell>
          <cell r="J75">
            <v>29</v>
          </cell>
          <cell r="K75">
            <v>19</v>
          </cell>
          <cell r="L75">
            <v>16</v>
          </cell>
          <cell r="M75">
            <v>18</v>
          </cell>
          <cell r="N75">
            <v>19</v>
          </cell>
          <cell r="O75">
            <v>137</v>
          </cell>
        </row>
        <row r="76">
          <cell r="G76" t="str">
            <v>105104-HOSPITAL SALAMANCA</v>
          </cell>
          <cell r="H76">
            <v>13</v>
          </cell>
          <cell r="I76">
            <v>7</v>
          </cell>
          <cell r="J76">
            <v>23</v>
          </cell>
          <cell r="K76">
            <v>13</v>
          </cell>
          <cell r="L76">
            <v>12</v>
          </cell>
          <cell r="M76">
            <v>9</v>
          </cell>
          <cell r="N76">
            <v>15</v>
          </cell>
          <cell r="O76">
            <v>92</v>
          </cell>
        </row>
        <row r="77">
          <cell r="G77" t="str">
            <v>105452-P.S.R. CUNCUMEN                 </v>
          </cell>
          <cell r="H77">
            <v>6</v>
          </cell>
          <cell r="I77">
            <v>5</v>
          </cell>
          <cell r="J77">
            <v>3</v>
          </cell>
          <cell r="K77">
            <v>3</v>
          </cell>
          <cell r="L77">
            <v>2</v>
          </cell>
          <cell r="M77">
            <v>4</v>
          </cell>
          <cell r="N77">
            <v>3</v>
          </cell>
          <cell r="O77">
            <v>26</v>
          </cell>
        </row>
        <row r="78">
          <cell r="G78" t="str">
            <v>105453-P.S.R. TRANQUILLA</v>
          </cell>
          <cell r="H78">
            <v>1</v>
          </cell>
          <cell r="M78">
            <v>2</v>
          </cell>
          <cell r="O78">
            <v>3</v>
          </cell>
        </row>
        <row r="79">
          <cell r="G79" t="str">
            <v>105455-P.S.R. CHILLEPIN</v>
          </cell>
          <cell r="H79">
            <v>1</v>
          </cell>
          <cell r="I79">
            <v>2</v>
          </cell>
          <cell r="L79">
            <v>1</v>
          </cell>
          <cell r="M79">
            <v>1</v>
          </cell>
          <cell r="O79">
            <v>5</v>
          </cell>
        </row>
        <row r="80">
          <cell r="G80" t="str">
            <v>105456-P.S.R. LLIMPO</v>
          </cell>
          <cell r="I80">
            <v>1</v>
          </cell>
          <cell r="K80">
            <v>1</v>
          </cell>
          <cell r="N80">
            <v>1</v>
          </cell>
          <cell r="O80">
            <v>3</v>
          </cell>
        </row>
        <row r="81">
          <cell r="G81" t="str">
            <v>105458-P.S.R. TAHUINCO</v>
          </cell>
          <cell r="J81">
            <v>1</v>
          </cell>
          <cell r="L81">
            <v>1</v>
          </cell>
          <cell r="O81">
            <v>2</v>
          </cell>
        </row>
        <row r="82">
          <cell r="G82" t="str">
            <v>105491-P.S.R. QUELEN BAJO</v>
          </cell>
          <cell r="J82">
            <v>1</v>
          </cell>
          <cell r="K82">
            <v>1</v>
          </cell>
          <cell r="M82">
            <v>1</v>
          </cell>
          <cell r="O82">
            <v>3</v>
          </cell>
        </row>
        <row r="83">
          <cell r="G83" t="str">
            <v>105492-P.S.R. CAMISA</v>
          </cell>
          <cell r="J83">
            <v>1</v>
          </cell>
          <cell r="K83">
            <v>1</v>
          </cell>
          <cell r="O83">
            <v>2</v>
          </cell>
        </row>
        <row r="84">
          <cell r="G84" t="str">
            <v>105501-P.S.R. ARBOLEDA GRANDE</v>
          </cell>
          <cell r="M84">
            <v>1</v>
          </cell>
          <cell r="O84">
            <v>1</v>
          </cell>
        </row>
        <row r="85">
          <cell r="G85" t="str">
            <v>04301-OVALLE</v>
          </cell>
          <cell r="H85">
            <v>102</v>
          </cell>
          <cell r="I85">
            <v>68</v>
          </cell>
          <cell r="J85">
            <v>119</v>
          </cell>
          <cell r="K85">
            <v>86</v>
          </cell>
          <cell r="L85">
            <v>125</v>
          </cell>
          <cell r="M85">
            <v>79</v>
          </cell>
          <cell r="N85">
            <v>109</v>
          </cell>
          <cell r="O85">
            <v>688</v>
          </cell>
        </row>
        <row r="86">
          <cell r="G86" t="str">
            <v>105315-CES. RURAL C. DE TAMAYA</v>
          </cell>
          <cell r="H86">
            <v>2</v>
          </cell>
          <cell r="I86">
            <v>2</v>
          </cell>
          <cell r="J86">
            <v>8</v>
          </cell>
          <cell r="K86">
            <v>7</v>
          </cell>
          <cell r="L86">
            <v>6</v>
          </cell>
          <cell r="M86">
            <v>2</v>
          </cell>
          <cell r="N86">
            <v>6</v>
          </cell>
          <cell r="O86">
            <v>33</v>
          </cell>
        </row>
        <row r="87">
          <cell r="G87" t="str">
            <v>105317-CES. JORGE JORDAN D.</v>
          </cell>
          <cell r="H87">
            <v>29</v>
          </cell>
          <cell r="I87">
            <v>20</v>
          </cell>
          <cell r="J87">
            <v>34</v>
          </cell>
          <cell r="K87">
            <v>19</v>
          </cell>
          <cell r="L87">
            <v>41</v>
          </cell>
          <cell r="M87">
            <v>21</v>
          </cell>
          <cell r="N87">
            <v>35</v>
          </cell>
          <cell r="O87">
            <v>199</v>
          </cell>
        </row>
        <row r="88">
          <cell r="G88" t="str">
            <v>105322-CES. MARCOS MACUADA</v>
          </cell>
          <cell r="H88">
            <v>48</v>
          </cell>
          <cell r="I88">
            <v>28</v>
          </cell>
          <cell r="J88">
            <v>50</v>
          </cell>
          <cell r="K88">
            <v>38</v>
          </cell>
          <cell r="L88">
            <v>49</v>
          </cell>
          <cell r="M88">
            <v>39</v>
          </cell>
          <cell r="N88">
            <v>41</v>
          </cell>
          <cell r="O88">
            <v>293</v>
          </cell>
        </row>
        <row r="89">
          <cell r="G89" t="str">
            <v>105324-CES. SOTAQUI</v>
          </cell>
          <cell r="H89">
            <v>5</v>
          </cell>
          <cell r="I89">
            <v>5</v>
          </cell>
          <cell r="J89">
            <v>5</v>
          </cell>
          <cell r="K89">
            <v>4</v>
          </cell>
          <cell r="L89">
            <v>10</v>
          </cell>
          <cell r="M89">
            <v>4</v>
          </cell>
          <cell r="N89">
            <v>5</v>
          </cell>
          <cell r="O89">
            <v>38</v>
          </cell>
        </row>
        <row r="90">
          <cell r="G90" t="str">
            <v>105415-P.S.R. BARRAZA</v>
          </cell>
          <cell r="H90">
            <v>1</v>
          </cell>
          <cell r="J90">
            <v>3</v>
          </cell>
          <cell r="K90">
            <v>1</v>
          </cell>
          <cell r="L90">
            <v>1</v>
          </cell>
          <cell r="N90">
            <v>2</v>
          </cell>
          <cell r="O90">
            <v>8</v>
          </cell>
        </row>
        <row r="91">
          <cell r="G91" t="str">
            <v>105416-P.S.R. CAMARICO                  </v>
          </cell>
          <cell r="H91">
            <v>1</v>
          </cell>
          <cell r="J91">
            <v>2</v>
          </cell>
          <cell r="K91">
            <v>2</v>
          </cell>
          <cell r="L91">
            <v>2</v>
          </cell>
          <cell r="N91">
            <v>1</v>
          </cell>
          <cell r="O91">
            <v>8</v>
          </cell>
        </row>
        <row r="92">
          <cell r="G92" t="str">
            <v>105417-P.S.R. ALCONES BAJOS</v>
          </cell>
          <cell r="H92">
            <v>1</v>
          </cell>
          <cell r="O92">
            <v>1</v>
          </cell>
        </row>
        <row r="93">
          <cell r="G93" t="str">
            <v>105419-P.S.R. LAS SOSSAS</v>
          </cell>
          <cell r="H93">
            <v>1</v>
          </cell>
          <cell r="N93">
            <v>1</v>
          </cell>
          <cell r="O93">
            <v>2</v>
          </cell>
        </row>
        <row r="94">
          <cell r="G94" t="str">
            <v>105420-P.S.R. LIMARI</v>
          </cell>
          <cell r="H94">
            <v>1</v>
          </cell>
          <cell r="J94">
            <v>1</v>
          </cell>
          <cell r="L94">
            <v>2</v>
          </cell>
          <cell r="M94">
            <v>1</v>
          </cell>
          <cell r="N94">
            <v>1</v>
          </cell>
          <cell r="O94">
            <v>6</v>
          </cell>
        </row>
        <row r="95">
          <cell r="G95" t="str">
            <v>105422-P.S.R. HORNILLOS</v>
          </cell>
          <cell r="I95">
            <v>1</v>
          </cell>
          <cell r="K95">
            <v>1</v>
          </cell>
          <cell r="O95">
            <v>2</v>
          </cell>
        </row>
        <row r="96">
          <cell r="G96" t="str">
            <v>105437-P.S.R. CHALINGA</v>
          </cell>
          <cell r="K96">
            <v>1</v>
          </cell>
          <cell r="L96">
            <v>1</v>
          </cell>
          <cell r="O96">
            <v>2</v>
          </cell>
        </row>
        <row r="97">
          <cell r="G97" t="str">
            <v>105507-P.S.R. HUAMALATA</v>
          </cell>
          <cell r="I97">
            <v>2</v>
          </cell>
          <cell r="J97">
            <v>3</v>
          </cell>
          <cell r="L97">
            <v>2</v>
          </cell>
          <cell r="M97">
            <v>2</v>
          </cell>
          <cell r="N97">
            <v>3</v>
          </cell>
          <cell r="O97">
            <v>12</v>
          </cell>
        </row>
        <row r="98">
          <cell r="G98" t="str">
            <v>105510-P.S.R. RECOLETA</v>
          </cell>
          <cell r="H98">
            <v>1</v>
          </cell>
          <cell r="J98">
            <v>1</v>
          </cell>
          <cell r="O98">
            <v>2</v>
          </cell>
        </row>
        <row r="99">
          <cell r="G99" t="str">
            <v>105722-CECOF SAN JOSE DE LA DEHESA</v>
          </cell>
          <cell r="H99">
            <v>8</v>
          </cell>
          <cell r="I99">
            <v>6</v>
          </cell>
          <cell r="J99">
            <v>7</v>
          </cell>
          <cell r="K99">
            <v>8</v>
          </cell>
          <cell r="L99">
            <v>7</v>
          </cell>
          <cell r="M99">
            <v>7</v>
          </cell>
          <cell r="N99">
            <v>11</v>
          </cell>
          <cell r="O99">
            <v>54</v>
          </cell>
        </row>
        <row r="100">
          <cell r="G100" t="str">
            <v>105723-CECOF LIMARI</v>
          </cell>
          <cell r="H100">
            <v>4</v>
          </cell>
          <cell r="I100">
            <v>4</v>
          </cell>
          <cell r="J100">
            <v>5</v>
          </cell>
          <cell r="K100">
            <v>5</v>
          </cell>
          <cell r="L100">
            <v>4</v>
          </cell>
          <cell r="M100">
            <v>3</v>
          </cell>
          <cell r="N100">
            <v>3</v>
          </cell>
          <cell r="O100">
            <v>28</v>
          </cell>
        </row>
        <row r="101">
          <cell r="G101" t="str">
            <v>04302-COMBARBALÁ</v>
          </cell>
          <cell r="H101">
            <v>7</v>
          </cell>
          <cell r="I101">
            <v>10</v>
          </cell>
          <cell r="J101">
            <v>11</v>
          </cell>
          <cell r="K101">
            <v>10</v>
          </cell>
          <cell r="L101">
            <v>4</v>
          </cell>
          <cell r="M101">
            <v>7</v>
          </cell>
          <cell r="N101">
            <v>8</v>
          </cell>
          <cell r="O101">
            <v>57</v>
          </cell>
        </row>
        <row r="102">
          <cell r="G102" t="str">
            <v>105105-HOSPITAL COMBARBALA</v>
          </cell>
          <cell r="H102">
            <v>5</v>
          </cell>
          <cell r="I102">
            <v>6</v>
          </cell>
          <cell r="J102">
            <v>7</v>
          </cell>
          <cell r="K102">
            <v>7</v>
          </cell>
          <cell r="L102">
            <v>3</v>
          </cell>
          <cell r="M102">
            <v>5</v>
          </cell>
          <cell r="N102">
            <v>4</v>
          </cell>
          <cell r="O102">
            <v>37</v>
          </cell>
        </row>
        <row r="103">
          <cell r="G103" t="str">
            <v>105434-P.S.R. SAN MARCOS</v>
          </cell>
          <cell r="J103">
            <v>1</v>
          </cell>
          <cell r="M103">
            <v>1</v>
          </cell>
          <cell r="O103">
            <v>2</v>
          </cell>
        </row>
        <row r="104">
          <cell r="G104" t="str">
            <v>105459-P.S.R. BARRANCAS                </v>
          </cell>
          <cell r="I104">
            <v>1</v>
          </cell>
          <cell r="O104">
            <v>1</v>
          </cell>
        </row>
        <row r="105">
          <cell r="G105" t="str">
            <v>105460-P.S.R. COGOTI 18</v>
          </cell>
          <cell r="J105">
            <v>2</v>
          </cell>
          <cell r="K105">
            <v>1</v>
          </cell>
          <cell r="N105">
            <v>1</v>
          </cell>
          <cell r="O105">
            <v>4</v>
          </cell>
        </row>
        <row r="106">
          <cell r="G106" t="str">
            <v>105461-P.S.R. EL HUACHO</v>
          </cell>
          <cell r="I106">
            <v>1</v>
          </cell>
          <cell r="O106">
            <v>1</v>
          </cell>
        </row>
        <row r="107">
          <cell r="G107" t="str">
            <v>105462-P.S.R. EL SAUCE</v>
          </cell>
          <cell r="H107">
            <v>1</v>
          </cell>
          <cell r="K107">
            <v>1</v>
          </cell>
          <cell r="O107">
            <v>2</v>
          </cell>
        </row>
        <row r="108">
          <cell r="G108" t="str">
            <v>105463-P.S.R. QUILITAPIA</v>
          </cell>
          <cell r="N108">
            <v>1</v>
          </cell>
          <cell r="O108">
            <v>1</v>
          </cell>
        </row>
        <row r="109">
          <cell r="G109" t="str">
            <v>105464-P.S.R. LA LIGUA</v>
          </cell>
          <cell r="I109">
            <v>1</v>
          </cell>
          <cell r="L109">
            <v>1</v>
          </cell>
          <cell r="N109">
            <v>1</v>
          </cell>
          <cell r="O109">
            <v>3</v>
          </cell>
        </row>
        <row r="110">
          <cell r="G110" t="str">
            <v>105465-P.S.R. RAMADILLA</v>
          </cell>
          <cell r="M110">
            <v>1</v>
          </cell>
          <cell r="O110">
            <v>1</v>
          </cell>
        </row>
        <row r="111">
          <cell r="G111" t="str">
            <v>105466-P.S.R. VALLE HERMOSO</v>
          </cell>
          <cell r="H111">
            <v>1</v>
          </cell>
          <cell r="I111">
            <v>1</v>
          </cell>
          <cell r="J111">
            <v>1</v>
          </cell>
          <cell r="N111">
            <v>1</v>
          </cell>
          <cell r="O111">
            <v>4</v>
          </cell>
        </row>
        <row r="112">
          <cell r="G112" t="str">
            <v>105490-P.S.R. EL DURAZNO</v>
          </cell>
          <cell r="K112">
            <v>1</v>
          </cell>
          <cell r="O112">
            <v>1</v>
          </cell>
        </row>
        <row r="113">
          <cell r="G113" t="str">
            <v>04303-MONTE PATRIA</v>
          </cell>
          <cell r="H113">
            <v>23</v>
          </cell>
          <cell r="I113">
            <v>26</v>
          </cell>
          <cell r="J113">
            <v>24</v>
          </cell>
          <cell r="K113">
            <v>35</v>
          </cell>
          <cell r="L113">
            <v>19</v>
          </cell>
          <cell r="M113">
            <v>31</v>
          </cell>
          <cell r="N113">
            <v>21</v>
          </cell>
          <cell r="O113">
            <v>179</v>
          </cell>
        </row>
        <row r="114">
          <cell r="G114" t="str">
            <v>105307-CES. RURAL MONTE PATRIA</v>
          </cell>
          <cell r="H114">
            <v>6</v>
          </cell>
          <cell r="I114">
            <v>9</v>
          </cell>
          <cell r="J114">
            <v>5</v>
          </cell>
          <cell r="K114">
            <v>13</v>
          </cell>
          <cell r="L114">
            <v>7</v>
          </cell>
          <cell r="M114">
            <v>10</v>
          </cell>
          <cell r="N114">
            <v>5</v>
          </cell>
          <cell r="O114">
            <v>55</v>
          </cell>
        </row>
        <row r="115">
          <cell r="G115" t="str">
            <v>105311-CES. RURAL CHAÑARAL ALTO</v>
          </cell>
          <cell r="H115">
            <v>7</v>
          </cell>
          <cell r="I115">
            <v>2</v>
          </cell>
          <cell r="J115">
            <v>2</v>
          </cell>
          <cell r="K115">
            <v>4</v>
          </cell>
          <cell r="L115">
            <v>3</v>
          </cell>
          <cell r="M115">
            <v>4</v>
          </cell>
          <cell r="N115">
            <v>4</v>
          </cell>
          <cell r="O115">
            <v>26</v>
          </cell>
        </row>
        <row r="116">
          <cell r="G116" t="str">
            <v>105312-CES. RURAL CAREN</v>
          </cell>
          <cell r="H116">
            <v>4</v>
          </cell>
          <cell r="I116">
            <v>2</v>
          </cell>
          <cell r="J116">
            <v>6</v>
          </cell>
          <cell r="K116">
            <v>6</v>
          </cell>
          <cell r="L116">
            <v>1</v>
          </cell>
          <cell r="M116">
            <v>4</v>
          </cell>
          <cell r="N116">
            <v>4</v>
          </cell>
          <cell r="O116">
            <v>27</v>
          </cell>
        </row>
        <row r="117">
          <cell r="G117" t="str">
            <v>105318-CES. RURAL EL PALQUI</v>
          </cell>
          <cell r="H117">
            <v>5</v>
          </cell>
          <cell r="I117">
            <v>9</v>
          </cell>
          <cell r="J117">
            <v>10</v>
          </cell>
          <cell r="K117">
            <v>10</v>
          </cell>
          <cell r="L117">
            <v>6</v>
          </cell>
          <cell r="M117">
            <v>8</v>
          </cell>
          <cell r="N117">
            <v>4</v>
          </cell>
          <cell r="O117">
            <v>52</v>
          </cell>
        </row>
        <row r="118">
          <cell r="G118" t="str">
            <v>105425-P.S.R. CHILECITO</v>
          </cell>
          <cell r="I118">
            <v>2</v>
          </cell>
          <cell r="M118">
            <v>1</v>
          </cell>
          <cell r="N118">
            <v>1</v>
          </cell>
          <cell r="O118">
            <v>4</v>
          </cell>
        </row>
        <row r="119">
          <cell r="G119" t="str">
            <v>105427-P.S.R. HACIENDA VALDIVIA</v>
          </cell>
          <cell r="I119">
            <v>1</v>
          </cell>
          <cell r="L119">
            <v>1</v>
          </cell>
          <cell r="O119">
            <v>2</v>
          </cell>
        </row>
        <row r="120">
          <cell r="G120" t="str">
            <v>105428-P.S.R. HUATULAME</v>
          </cell>
          <cell r="H120">
            <v>1</v>
          </cell>
          <cell r="N120">
            <v>1</v>
          </cell>
          <cell r="O120">
            <v>2</v>
          </cell>
        </row>
        <row r="121">
          <cell r="G121" t="str">
            <v>105430-P.S.R. MIALQUI</v>
          </cell>
          <cell r="M121">
            <v>1</v>
          </cell>
          <cell r="O121">
            <v>1</v>
          </cell>
        </row>
        <row r="122">
          <cell r="G122" t="str">
            <v>105431-P.S.R. PEDREGAL</v>
          </cell>
          <cell r="I122">
            <v>1</v>
          </cell>
          <cell r="M122">
            <v>1</v>
          </cell>
          <cell r="O122">
            <v>2</v>
          </cell>
        </row>
        <row r="123">
          <cell r="G123" t="str">
            <v>105432-P.S.R. RAPEL</v>
          </cell>
          <cell r="J123">
            <v>1</v>
          </cell>
          <cell r="K123">
            <v>1</v>
          </cell>
          <cell r="N123">
            <v>1</v>
          </cell>
          <cell r="O123">
            <v>3</v>
          </cell>
        </row>
        <row r="124">
          <cell r="G124" t="str">
            <v>105435-P.S.R. TULAHUEN</v>
          </cell>
          <cell r="M124">
            <v>2</v>
          </cell>
          <cell r="O124">
            <v>2</v>
          </cell>
        </row>
        <row r="125">
          <cell r="G125" t="str">
            <v>105489-P.S.R. RAMADAS DE TULAHUEN</v>
          </cell>
          <cell r="K125">
            <v>1</v>
          </cell>
          <cell r="L125">
            <v>1</v>
          </cell>
          <cell r="N125">
            <v>1</v>
          </cell>
          <cell r="O125">
            <v>3</v>
          </cell>
        </row>
        <row r="126">
          <cell r="G126" t="str">
            <v>04304-PUNITAQUI</v>
          </cell>
          <cell r="H126">
            <v>5</v>
          </cell>
          <cell r="I126">
            <v>13</v>
          </cell>
          <cell r="J126">
            <v>9</v>
          </cell>
          <cell r="K126">
            <v>11</v>
          </cell>
          <cell r="L126">
            <v>8</v>
          </cell>
          <cell r="M126">
            <v>19</v>
          </cell>
          <cell r="N126">
            <v>15</v>
          </cell>
          <cell r="O126">
            <v>80</v>
          </cell>
        </row>
        <row r="127">
          <cell r="G127" t="str">
            <v>105308-CES. RURAL PUNITAQUI</v>
          </cell>
          <cell r="H127">
            <v>5</v>
          </cell>
          <cell r="I127">
            <v>13</v>
          </cell>
          <cell r="J127">
            <v>9</v>
          </cell>
          <cell r="K127">
            <v>11</v>
          </cell>
          <cell r="L127">
            <v>8</v>
          </cell>
          <cell r="M127">
            <v>19</v>
          </cell>
          <cell r="N127">
            <v>15</v>
          </cell>
          <cell r="O127">
            <v>80</v>
          </cell>
        </row>
        <row r="128">
          <cell r="G128" t="str">
            <v>04305-RIO HURATDO</v>
          </cell>
          <cell r="H128">
            <v>1</v>
          </cell>
          <cell r="I128">
            <v>1</v>
          </cell>
          <cell r="J128">
            <v>2</v>
          </cell>
          <cell r="K128">
            <v>3</v>
          </cell>
          <cell r="L128">
            <v>6</v>
          </cell>
          <cell r="M128">
            <v>6</v>
          </cell>
          <cell r="N128">
            <v>1</v>
          </cell>
          <cell r="O128">
            <v>20</v>
          </cell>
        </row>
        <row r="129">
          <cell r="G129" t="str">
            <v>105310-CES. RURAL PICHASCA</v>
          </cell>
          <cell r="H129">
            <v>1</v>
          </cell>
          <cell r="I129">
            <v>1</v>
          </cell>
          <cell r="K129">
            <v>2</v>
          </cell>
          <cell r="L129">
            <v>3</v>
          </cell>
          <cell r="M129">
            <v>1</v>
          </cell>
          <cell r="O129">
            <v>8</v>
          </cell>
        </row>
        <row r="130">
          <cell r="G130" t="str">
            <v>105409-P.S.R. EL CHAÑAR</v>
          </cell>
          <cell r="M130">
            <v>1</v>
          </cell>
          <cell r="O130">
            <v>1</v>
          </cell>
        </row>
        <row r="131">
          <cell r="G131" t="str">
            <v>105410-P.S.R. HURTADO</v>
          </cell>
          <cell r="J131">
            <v>1</v>
          </cell>
          <cell r="O131">
            <v>1</v>
          </cell>
        </row>
        <row r="132">
          <cell r="G132" t="str">
            <v>105411-P.S.R. LAS BREAS</v>
          </cell>
          <cell r="J132">
            <v>1</v>
          </cell>
          <cell r="O132">
            <v>1</v>
          </cell>
        </row>
        <row r="133">
          <cell r="G133" t="str">
            <v>105413-P.S.R. SAMO ALTO</v>
          </cell>
          <cell r="M133">
            <v>1</v>
          </cell>
          <cell r="O133">
            <v>1</v>
          </cell>
        </row>
        <row r="134">
          <cell r="G134" t="str">
            <v>105414-P.S.R. SERON</v>
          </cell>
          <cell r="K134">
            <v>1</v>
          </cell>
          <cell r="L134">
            <v>3</v>
          </cell>
          <cell r="M134">
            <v>2</v>
          </cell>
          <cell r="O134">
            <v>6</v>
          </cell>
        </row>
        <row r="135">
          <cell r="G135" t="str">
            <v>105503-P.S.R. TABAQUEROS</v>
          </cell>
          <cell r="M135">
            <v>1</v>
          </cell>
          <cell r="N135">
            <v>1</v>
          </cell>
          <cell r="O135">
            <v>2</v>
          </cell>
        </row>
        <row r="136">
          <cell r="G136" t="str">
            <v>Total general</v>
          </cell>
          <cell r="H136">
            <v>685</v>
          </cell>
          <cell r="I136">
            <v>599</v>
          </cell>
          <cell r="J136">
            <v>678</v>
          </cell>
          <cell r="K136">
            <v>603</v>
          </cell>
          <cell r="L136">
            <v>630</v>
          </cell>
          <cell r="M136">
            <v>537</v>
          </cell>
          <cell r="N136">
            <v>596</v>
          </cell>
          <cell r="O136">
            <v>4328</v>
          </cell>
        </row>
      </sheetData>
      <sheetData sheetId="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271</v>
          </cell>
          <cell r="I4">
            <v>222</v>
          </cell>
          <cell r="J4">
            <v>226</v>
          </cell>
          <cell r="K4">
            <v>203</v>
          </cell>
          <cell r="L4">
            <v>186</v>
          </cell>
          <cell r="M4">
            <v>158</v>
          </cell>
          <cell r="N4">
            <v>211</v>
          </cell>
          <cell r="O4">
            <v>1477</v>
          </cell>
        </row>
        <row r="5">
          <cell r="G5" t="str">
            <v>105300-CES. CARDENAL CARO</v>
          </cell>
          <cell r="H5">
            <v>45</v>
          </cell>
          <cell r="I5">
            <v>34</v>
          </cell>
          <cell r="J5">
            <v>40</v>
          </cell>
          <cell r="K5">
            <v>30</v>
          </cell>
          <cell r="L5">
            <v>27</v>
          </cell>
          <cell r="M5">
            <v>23</v>
          </cell>
          <cell r="N5">
            <v>41</v>
          </cell>
          <cell r="O5">
            <v>240</v>
          </cell>
        </row>
        <row r="6">
          <cell r="G6" t="str">
            <v>105301-CES. LAS COMPAÑIAS</v>
          </cell>
          <cell r="H6">
            <v>42</v>
          </cell>
          <cell r="I6">
            <v>33</v>
          </cell>
          <cell r="J6">
            <v>28</v>
          </cell>
          <cell r="K6">
            <v>23</v>
          </cell>
          <cell r="L6">
            <v>25</v>
          </cell>
          <cell r="M6">
            <v>18</v>
          </cell>
          <cell r="N6">
            <v>32</v>
          </cell>
          <cell r="O6">
            <v>201</v>
          </cell>
        </row>
        <row r="7">
          <cell r="G7" t="str">
            <v>105302-CES. PEDRO AGUIRRE C.</v>
          </cell>
          <cell r="H7">
            <v>44</v>
          </cell>
          <cell r="I7">
            <v>27</v>
          </cell>
          <cell r="J7">
            <v>25</v>
          </cell>
          <cell r="K7">
            <v>31</v>
          </cell>
          <cell r="L7">
            <v>34</v>
          </cell>
          <cell r="M7">
            <v>23</v>
          </cell>
          <cell r="N7">
            <v>31</v>
          </cell>
          <cell r="O7">
            <v>215</v>
          </cell>
        </row>
        <row r="8">
          <cell r="G8" t="str">
            <v>105313-CES. SCHAFFHAUSER</v>
          </cell>
          <cell r="H8">
            <v>53</v>
          </cell>
          <cell r="I8">
            <v>42</v>
          </cell>
          <cell r="J8">
            <v>49</v>
          </cell>
          <cell r="K8">
            <v>34</v>
          </cell>
          <cell r="L8">
            <v>43</v>
          </cell>
          <cell r="M8">
            <v>21</v>
          </cell>
          <cell r="N8">
            <v>31</v>
          </cell>
          <cell r="O8">
            <v>273</v>
          </cell>
        </row>
        <row r="9">
          <cell r="G9" t="str">
            <v>105319-CES. CARDENAL R.S.H.</v>
          </cell>
          <cell r="H9">
            <v>29</v>
          </cell>
          <cell r="I9">
            <v>40</v>
          </cell>
          <cell r="J9">
            <v>19</v>
          </cell>
          <cell r="K9">
            <v>21</v>
          </cell>
          <cell r="L9">
            <v>14</v>
          </cell>
          <cell r="M9">
            <v>33</v>
          </cell>
          <cell r="N9">
            <v>28</v>
          </cell>
          <cell r="O9">
            <v>184</v>
          </cell>
        </row>
        <row r="10">
          <cell r="G10" t="str">
            <v>105325-CESFAM JUAN PABLO II</v>
          </cell>
          <cell r="H10">
            <v>41</v>
          </cell>
          <cell r="I10">
            <v>32</v>
          </cell>
          <cell r="J10">
            <v>50</v>
          </cell>
          <cell r="K10">
            <v>47</v>
          </cell>
          <cell r="L10">
            <v>33</v>
          </cell>
          <cell r="M10">
            <v>28</v>
          </cell>
          <cell r="N10">
            <v>30</v>
          </cell>
          <cell r="O10">
            <v>261</v>
          </cell>
        </row>
        <row r="11">
          <cell r="G11" t="str">
            <v>105400-P.S.R. ALGARROBITO            </v>
          </cell>
          <cell r="H11">
            <v>5</v>
          </cell>
          <cell r="I11">
            <v>3</v>
          </cell>
          <cell r="J11">
            <v>1</v>
          </cell>
          <cell r="K11">
            <v>3</v>
          </cell>
          <cell r="L11">
            <v>5</v>
          </cell>
          <cell r="M11">
            <v>2</v>
          </cell>
          <cell r="N11">
            <v>4</v>
          </cell>
          <cell r="O11">
            <v>23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2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O13">
            <v>4</v>
          </cell>
        </row>
        <row r="14">
          <cell r="G14" t="str">
            <v>105499-P.S.R. LAMBERT</v>
          </cell>
          <cell r="H14">
            <v>3</v>
          </cell>
          <cell r="I14">
            <v>3</v>
          </cell>
          <cell r="J14">
            <v>2</v>
          </cell>
          <cell r="K14">
            <v>1</v>
          </cell>
          <cell r="L14">
            <v>1</v>
          </cell>
          <cell r="N14">
            <v>3</v>
          </cell>
          <cell r="O14">
            <v>13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3</v>
          </cell>
          <cell r="L15">
            <v>2</v>
          </cell>
          <cell r="M15">
            <v>4</v>
          </cell>
          <cell r="N15">
            <v>4</v>
          </cell>
          <cell r="O15">
            <v>26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2</v>
          </cell>
          <cell r="L16">
            <v>1</v>
          </cell>
          <cell r="M16">
            <v>2</v>
          </cell>
          <cell r="N16">
            <v>2</v>
          </cell>
          <cell r="O16">
            <v>10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4</v>
          </cell>
          <cell r="N17">
            <v>3</v>
          </cell>
          <cell r="O17">
            <v>25</v>
          </cell>
        </row>
        <row r="18">
          <cell r="G18" t="str">
            <v>04102-COQUIMBO</v>
          </cell>
          <cell r="H18">
            <v>236</v>
          </cell>
          <cell r="I18">
            <v>221</v>
          </cell>
          <cell r="J18">
            <v>238</v>
          </cell>
          <cell r="K18">
            <v>215</v>
          </cell>
          <cell r="L18">
            <v>232</v>
          </cell>
          <cell r="M18">
            <v>183</v>
          </cell>
          <cell r="N18">
            <v>198</v>
          </cell>
          <cell r="O18">
            <v>1523</v>
          </cell>
        </row>
        <row r="19">
          <cell r="G19" t="str">
            <v>105303-CES. SAN JUAN</v>
          </cell>
          <cell r="H19">
            <v>42</v>
          </cell>
          <cell r="I19">
            <v>45</v>
          </cell>
          <cell r="J19">
            <v>51</v>
          </cell>
          <cell r="K19">
            <v>34</v>
          </cell>
          <cell r="L19">
            <v>54</v>
          </cell>
          <cell r="M19">
            <v>37</v>
          </cell>
          <cell r="N19">
            <v>40</v>
          </cell>
          <cell r="O19">
            <v>303</v>
          </cell>
        </row>
        <row r="20">
          <cell r="G20" t="str">
            <v>105304-CES. SANTA CECILIA</v>
          </cell>
          <cell r="H20">
            <v>50</v>
          </cell>
          <cell r="I20">
            <v>39</v>
          </cell>
          <cell r="J20">
            <v>38</v>
          </cell>
          <cell r="K20">
            <v>45</v>
          </cell>
          <cell r="L20">
            <v>40</v>
          </cell>
          <cell r="M20">
            <v>28</v>
          </cell>
          <cell r="N20">
            <v>25</v>
          </cell>
          <cell r="O20">
            <v>265</v>
          </cell>
        </row>
        <row r="21">
          <cell r="G21" t="str">
            <v>105305-CES. TIERRAS BLANCAS</v>
          </cell>
          <cell r="H21">
            <v>49</v>
          </cell>
          <cell r="I21">
            <v>65</v>
          </cell>
          <cell r="J21">
            <v>71</v>
          </cell>
          <cell r="K21">
            <v>47</v>
          </cell>
          <cell r="L21">
            <v>57</v>
          </cell>
          <cell r="M21">
            <v>51</v>
          </cell>
          <cell r="N21">
            <v>59</v>
          </cell>
          <cell r="O21">
            <v>399</v>
          </cell>
        </row>
        <row r="22">
          <cell r="G22" t="str">
            <v>105321-CES. RURAL  TONGOY</v>
          </cell>
          <cell r="H22">
            <v>15</v>
          </cell>
          <cell r="I22">
            <v>6</v>
          </cell>
          <cell r="J22">
            <v>5</v>
          </cell>
          <cell r="K22">
            <v>2</v>
          </cell>
          <cell r="L22">
            <v>9</v>
          </cell>
          <cell r="M22">
            <v>7</v>
          </cell>
          <cell r="N22">
            <v>9</v>
          </cell>
          <cell r="O22">
            <v>53</v>
          </cell>
        </row>
        <row r="23">
          <cell r="G23" t="str">
            <v>105323-CES. DR. SERGIO AGUILAR</v>
          </cell>
          <cell r="H23">
            <v>60</v>
          </cell>
          <cell r="I23">
            <v>47</v>
          </cell>
          <cell r="J23">
            <v>57</v>
          </cell>
          <cell r="K23">
            <v>69</v>
          </cell>
          <cell r="L23">
            <v>55</v>
          </cell>
          <cell r="M23">
            <v>47</v>
          </cell>
          <cell r="N23">
            <v>52</v>
          </cell>
          <cell r="O23">
            <v>387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4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K25">
            <v>1</v>
          </cell>
          <cell r="L25">
            <v>2</v>
          </cell>
          <cell r="M25">
            <v>3</v>
          </cell>
          <cell r="N25">
            <v>2</v>
          </cell>
          <cell r="O25">
            <v>13</v>
          </cell>
        </row>
        <row r="26">
          <cell r="G26" t="str">
            <v>105406-P.S.R. PAN DE AZUCAR</v>
          </cell>
          <cell r="H26">
            <v>9</v>
          </cell>
          <cell r="I26">
            <v>14</v>
          </cell>
          <cell r="J26">
            <v>12</v>
          </cell>
          <cell r="K26">
            <v>10</v>
          </cell>
          <cell r="L26">
            <v>8</v>
          </cell>
          <cell r="M26">
            <v>3</v>
          </cell>
          <cell r="N26">
            <v>5</v>
          </cell>
          <cell r="O26">
            <v>61</v>
          </cell>
        </row>
        <row r="27">
          <cell r="G27" t="str">
            <v>105407-P.S.R. TAMBILLOS</v>
          </cell>
          <cell r="I27">
            <v>2</v>
          </cell>
          <cell r="O27">
            <v>2</v>
          </cell>
        </row>
        <row r="28">
          <cell r="G28" t="str">
            <v>105705-CECOF EL ALBA</v>
          </cell>
          <cell r="H28">
            <v>5</v>
          </cell>
          <cell r="I28">
            <v>1</v>
          </cell>
          <cell r="J28">
            <v>3</v>
          </cell>
          <cell r="K28">
            <v>7</v>
          </cell>
          <cell r="L28">
            <v>7</v>
          </cell>
          <cell r="M28">
            <v>7</v>
          </cell>
          <cell r="N28">
            <v>6</v>
          </cell>
          <cell r="O28">
            <v>36</v>
          </cell>
        </row>
        <row r="29">
          <cell r="G29" t="str">
            <v>04103-ANDACOLLO</v>
          </cell>
          <cell r="H29">
            <v>19</v>
          </cell>
          <cell r="I29">
            <v>14</v>
          </cell>
          <cell r="J29">
            <v>11</v>
          </cell>
          <cell r="K29">
            <v>12</v>
          </cell>
          <cell r="L29">
            <v>10</v>
          </cell>
          <cell r="M29">
            <v>8</v>
          </cell>
          <cell r="N29">
            <v>7</v>
          </cell>
          <cell r="O29">
            <v>81</v>
          </cell>
        </row>
        <row r="30">
          <cell r="G30" t="str">
            <v>105106-HOSPITAL ANDACOLLO</v>
          </cell>
          <cell r="H30">
            <v>19</v>
          </cell>
          <cell r="I30">
            <v>14</v>
          </cell>
          <cell r="J30">
            <v>11</v>
          </cell>
          <cell r="K30">
            <v>12</v>
          </cell>
          <cell r="L30">
            <v>10</v>
          </cell>
          <cell r="M30">
            <v>8</v>
          </cell>
          <cell r="N30">
            <v>7</v>
          </cell>
          <cell r="O30">
            <v>81</v>
          </cell>
        </row>
        <row r="31">
          <cell r="G31" t="str">
            <v>04104-LA HIGUERA</v>
          </cell>
          <cell r="H31">
            <v>9</v>
          </cell>
          <cell r="I31">
            <v>1</v>
          </cell>
          <cell r="J31">
            <v>5</v>
          </cell>
          <cell r="K31">
            <v>1</v>
          </cell>
          <cell r="L31">
            <v>8</v>
          </cell>
          <cell r="M31">
            <v>8</v>
          </cell>
          <cell r="N31">
            <v>1</v>
          </cell>
          <cell r="O31">
            <v>33</v>
          </cell>
        </row>
        <row r="32">
          <cell r="G32" t="str">
            <v>105314-CES. LA HIGUERA</v>
          </cell>
          <cell r="H32">
            <v>5</v>
          </cell>
          <cell r="J32">
            <v>1</v>
          </cell>
          <cell r="L32">
            <v>2</v>
          </cell>
          <cell r="M32">
            <v>1</v>
          </cell>
          <cell r="O32">
            <v>9</v>
          </cell>
        </row>
        <row r="33">
          <cell r="G33" t="str">
            <v>105500-P.S.R. CALETA HORNOS        </v>
          </cell>
          <cell r="H33">
            <v>1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O33">
            <v>9</v>
          </cell>
        </row>
        <row r="34">
          <cell r="G34" t="str">
            <v>105505-P.S.R. LOS CHOROS</v>
          </cell>
          <cell r="H34">
            <v>2</v>
          </cell>
          <cell r="J34">
            <v>1</v>
          </cell>
          <cell r="K34">
            <v>1</v>
          </cell>
          <cell r="L34">
            <v>3</v>
          </cell>
          <cell r="M34">
            <v>3</v>
          </cell>
          <cell r="O34">
            <v>10</v>
          </cell>
        </row>
        <row r="35">
          <cell r="G35" t="str">
            <v>105506-P.S.R. EL TRAPICHE</v>
          </cell>
          <cell r="H35">
            <v>1</v>
          </cell>
          <cell r="I35">
            <v>1</v>
          </cell>
          <cell r="J35">
            <v>1</v>
          </cell>
          <cell r="L35">
            <v>2</v>
          </cell>
          <cell r="O35">
            <v>5</v>
          </cell>
        </row>
        <row r="36">
          <cell r="G36" t="str">
            <v>04105-PAIHUANO</v>
          </cell>
          <cell r="H36">
            <v>2</v>
          </cell>
          <cell r="I36">
            <v>7</v>
          </cell>
          <cell r="J36">
            <v>8</v>
          </cell>
          <cell r="K36">
            <v>3</v>
          </cell>
          <cell r="L36">
            <v>4</v>
          </cell>
          <cell r="M36">
            <v>4</v>
          </cell>
          <cell r="N36">
            <v>3</v>
          </cell>
          <cell r="O36">
            <v>31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14</v>
          </cell>
        </row>
        <row r="38">
          <cell r="G38" t="str">
            <v>105475-P.S.R. HORCON</v>
          </cell>
          <cell r="I38">
            <v>2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7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O39">
            <v>5</v>
          </cell>
        </row>
        <row r="40">
          <cell r="G40" t="str">
            <v>105477-P.S.R. PISCO ELQUI</v>
          </cell>
          <cell r="H40">
            <v>1</v>
          </cell>
          <cell r="J40">
            <v>3</v>
          </cell>
          <cell r="K40">
            <v>1</v>
          </cell>
          <cell r="O40">
            <v>5</v>
          </cell>
        </row>
        <row r="41">
          <cell r="G41" t="str">
            <v>04106-VICUÑA</v>
          </cell>
          <cell r="H41">
            <v>34</v>
          </cell>
          <cell r="I41">
            <v>20</v>
          </cell>
          <cell r="J41">
            <v>31</v>
          </cell>
          <cell r="K41">
            <v>32</v>
          </cell>
          <cell r="L41">
            <v>18</v>
          </cell>
          <cell r="M41">
            <v>20</v>
          </cell>
          <cell r="N41">
            <v>22</v>
          </cell>
          <cell r="O41">
            <v>177</v>
          </cell>
        </row>
        <row r="42">
          <cell r="G42" t="str">
            <v>105107-HOSPITAL VICUÑA</v>
          </cell>
          <cell r="H42">
            <v>23</v>
          </cell>
          <cell r="I42">
            <v>10</v>
          </cell>
          <cell r="J42">
            <v>19</v>
          </cell>
          <cell r="K42">
            <v>22</v>
          </cell>
          <cell r="L42">
            <v>7</v>
          </cell>
          <cell r="M42">
            <v>11</v>
          </cell>
          <cell r="N42">
            <v>9</v>
          </cell>
          <cell r="O42">
            <v>101</v>
          </cell>
        </row>
        <row r="43">
          <cell r="G43" t="str">
            <v>105467-P.S.R. DIAGUITAS</v>
          </cell>
          <cell r="H43">
            <v>1</v>
          </cell>
          <cell r="I43">
            <v>3</v>
          </cell>
          <cell r="J43">
            <v>2</v>
          </cell>
          <cell r="L43">
            <v>1</v>
          </cell>
          <cell r="N43">
            <v>2</v>
          </cell>
          <cell r="O43">
            <v>9</v>
          </cell>
        </row>
        <row r="44">
          <cell r="G44" t="str">
            <v>105468-P.S.R. EL MOLLE</v>
          </cell>
          <cell r="J44">
            <v>1</v>
          </cell>
          <cell r="L44">
            <v>1</v>
          </cell>
          <cell r="O44">
            <v>2</v>
          </cell>
        </row>
        <row r="45">
          <cell r="G45" t="str">
            <v>105469-P.S.R. EL TAMBO</v>
          </cell>
          <cell r="H45">
            <v>3</v>
          </cell>
          <cell r="J45">
            <v>2</v>
          </cell>
          <cell r="K45">
            <v>3</v>
          </cell>
          <cell r="M45">
            <v>2</v>
          </cell>
          <cell r="N45">
            <v>2</v>
          </cell>
          <cell r="O45">
            <v>12</v>
          </cell>
        </row>
        <row r="46">
          <cell r="G46" t="str">
            <v>105471-P.S.R. PERALILLO</v>
          </cell>
          <cell r="I46">
            <v>4</v>
          </cell>
          <cell r="J46">
            <v>2</v>
          </cell>
          <cell r="L46">
            <v>2</v>
          </cell>
          <cell r="N46">
            <v>4</v>
          </cell>
          <cell r="O46">
            <v>12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5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K48">
            <v>1</v>
          </cell>
          <cell r="M48">
            <v>2</v>
          </cell>
          <cell r="N48">
            <v>1</v>
          </cell>
          <cell r="O48">
            <v>6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6</v>
          </cell>
          <cell r="L49">
            <v>7</v>
          </cell>
          <cell r="M49">
            <v>2</v>
          </cell>
          <cell r="N49">
            <v>3</v>
          </cell>
          <cell r="O49">
            <v>27</v>
          </cell>
        </row>
        <row r="50">
          <cell r="G50" t="str">
            <v>105509-P.S.R. GUALLIGUAICA</v>
          </cell>
          <cell r="H50">
            <v>2</v>
          </cell>
          <cell r="N50">
            <v>1</v>
          </cell>
          <cell r="O50">
            <v>3</v>
          </cell>
        </row>
        <row r="51">
          <cell r="G51" t="str">
            <v>04201-ILLAPEL</v>
          </cell>
          <cell r="H51">
            <v>36</v>
          </cell>
          <cell r="I51">
            <v>20</v>
          </cell>
          <cell r="J51">
            <v>34</v>
          </cell>
          <cell r="K51">
            <v>19</v>
          </cell>
          <cell r="L51">
            <v>33</v>
          </cell>
          <cell r="M51">
            <v>23</v>
          </cell>
          <cell r="N51">
            <v>14</v>
          </cell>
          <cell r="O51">
            <v>179</v>
          </cell>
        </row>
        <row r="52">
          <cell r="G52" t="str">
            <v>105103-HOSPITAL ILLAPEL</v>
          </cell>
          <cell r="H52">
            <v>28</v>
          </cell>
          <cell r="I52">
            <v>16</v>
          </cell>
          <cell r="J52">
            <v>19</v>
          </cell>
          <cell r="K52">
            <v>15</v>
          </cell>
          <cell r="L52">
            <v>21</v>
          </cell>
          <cell r="M52">
            <v>16</v>
          </cell>
          <cell r="N52">
            <v>12</v>
          </cell>
          <cell r="O52">
            <v>127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12</v>
          </cell>
          <cell r="K53">
            <v>2</v>
          </cell>
          <cell r="L53">
            <v>6</v>
          </cell>
          <cell r="M53">
            <v>4</v>
          </cell>
          <cell r="O53">
            <v>30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O54">
            <v>2</v>
          </cell>
        </row>
        <row r="55">
          <cell r="G55" t="str">
            <v>105444-P.S.R. HUINTIL</v>
          </cell>
          <cell r="M55">
            <v>1</v>
          </cell>
          <cell r="O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</row>
        <row r="58">
          <cell r="G58" t="str">
            <v>105448-P.S.R. SANTA VIRGINIA</v>
          </cell>
          <cell r="K58">
            <v>1</v>
          </cell>
          <cell r="O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O59">
            <v>7</v>
          </cell>
        </row>
        <row r="60">
          <cell r="G60" t="str">
            <v>105486-P.S.R. TUNGA SUR</v>
          </cell>
          <cell r="H60">
            <v>1</v>
          </cell>
          <cell r="O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4</v>
          </cell>
        </row>
        <row r="62">
          <cell r="G62" t="str">
            <v>105496-P.S.R. PINTACURA SUR</v>
          </cell>
          <cell r="L62">
            <v>1</v>
          </cell>
          <cell r="O62">
            <v>1</v>
          </cell>
        </row>
        <row r="63">
          <cell r="G63" t="str">
            <v>105504-P.S.R. SOCAVON</v>
          </cell>
          <cell r="M63">
            <v>1</v>
          </cell>
          <cell r="O63">
            <v>1</v>
          </cell>
        </row>
        <row r="64">
          <cell r="G64" t="str">
            <v>04202-CANELA</v>
          </cell>
          <cell r="H64">
            <v>9</v>
          </cell>
          <cell r="I64">
            <v>8</v>
          </cell>
          <cell r="J64">
            <v>4</v>
          </cell>
          <cell r="K64">
            <v>7</v>
          </cell>
          <cell r="L64">
            <v>6</v>
          </cell>
          <cell r="M64">
            <v>4</v>
          </cell>
          <cell r="N64">
            <v>4</v>
          </cell>
          <cell r="O64">
            <v>42</v>
          </cell>
        </row>
        <row r="65">
          <cell r="G65" t="str">
            <v>105309-CES. RURAL CANELA</v>
          </cell>
          <cell r="H65">
            <v>7</v>
          </cell>
          <cell r="I65">
            <v>7</v>
          </cell>
          <cell r="J65">
            <v>4</v>
          </cell>
          <cell r="K65">
            <v>6</v>
          </cell>
          <cell r="L65">
            <v>5</v>
          </cell>
          <cell r="M65">
            <v>2</v>
          </cell>
          <cell r="N65">
            <v>4</v>
          </cell>
          <cell r="O65">
            <v>35</v>
          </cell>
        </row>
        <row r="66">
          <cell r="G66" t="str">
            <v>105450-P.S.R. MINCHA NORTE            </v>
          </cell>
          <cell r="H66">
            <v>1</v>
          </cell>
          <cell r="O66">
            <v>1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O67">
            <v>2</v>
          </cell>
        </row>
        <row r="68">
          <cell r="G68" t="str">
            <v>105484-P.S.R. HUENTELAUQUEN</v>
          </cell>
          <cell r="I68">
            <v>1</v>
          </cell>
          <cell r="L68">
            <v>1</v>
          </cell>
          <cell r="M68">
            <v>1</v>
          </cell>
          <cell r="O68">
            <v>3</v>
          </cell>
        </row>
        <row r="69">
          <cell r="G69" t="str">
            <v>105488-P.S.R. ESPIRITU SANTO</v>
          </cell>
          <cell r="M69">
            <v>1</v>
          </cell>
          <cell r="O69">
            <v>1</v>
          </cell>
        </row>
        <row r="70">
          <cell r="G70" t="str">
            <v>04203-LOS VILOS</v>
          </cell>
          <cell r="H70">
            <v>24</v>
          </cell>
          <cell r="I70">
            <v>27</v>
          </cell>
          <cell r="J70">
            <v>17</v>
          </cell>
          <cell r="K70">
            <v>22</v>
          </cell>
          <cell r="L70">
            <v>33</v>
          </cell>
          <cell r="M70">
            <v>19</v>
          </cell>
          <cell r="N70">
            <v>23</v>
          </cell>
          <cell r="O70">
            <v>165</v>
          </cell>
        </row>
        <row r="71">
          <cell r="G71" t="str">
            <v>105108-HOSPITAL LOS VILOS</v>
          </cell>
          <cell r="H71">
            <v>24</v>
          </cell>
          <cell r="I71">
            <v>19</v>
          </cell>
          <cell r="J71">
            <v>16</v>
          </cell>
          <cell r="K71">
            <v>18</v>
          </cell>
          <cell r="L71">
            <v>30</v>
          </cell>
          <cell r="M71">
            <v>15</v>
          </cell>
          <cell r="N71">
            <v>15</v>
          </cell>
          <cell r="O71">
            <v>137</v>
          </cell>
        </row>
        <row r="72">
          <cell r="G72" t="str">
            <v>105478-P.S.R. CAIMANES                   </v>
          </cell>
          <cell r="I72">
            <v>8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20</v>
          </cell>
        </row>
        <row r="73">
          <cell r="G73" t="str">
            <v>105480-P.S.R. QUILIMARI</v>
          </cell>
          <cell r="K73">
            <v>3</v>
          </cell>
          <cell r="L73">
            <v>2</v>
          </cell>
          <cell r="M73">
            <v>1</v>
          </cell>
          <cell r="N73">
            <v>1</v>
          </cell>
          <cell r="O73">
            <v>7</v>
          </cell>
        </row>
        <row r="74">
          <cell r="G74" t="str">
            <v>105511-P.S.R. LOS CONDORES</v>
          </cell>
          <cell r="M74">
            <v>1</v>
          </cell>
          <cell r="O74">
            <v>1</v>
          </cell>
        </row>
        <row r="75">
          <cell r="G75" t="str">
            <v>04204-SALAMANCA</v>
          </cell>
          <cell r="H75">
            <v>29</v>
          </cell>
          <cell r="I75">
            <v>19</v>
          </cell>
          <cell r="J75">
            <v>35</v>
          </cell>
          <cell r="K75">
            <v>23</v>
          </cell>
          <cell r="L75">
            <v>18</v>
          </cell>
          <cell r="M75">
            <v>22</v>
          </cell>
          <cell r="N75">
            <v>26</v>
          </cell>
          <cell r="O75">
            <v>172</v>
          </cell>
        </row>
        <row r="76">
          <cell r="G76" t="str">
            <v>105104-HOSPITAL SALAMANCA</v>
          </cell>
          <cell r="H76">
            <v>19</v>
          </cell>
          <cell r="I76">
            <v>10</v>
          </cell>
          <cell r="J76">
            <v>27</v>
          </cell>
          <cell r="K76">
            <v>15</v>
          </cell>
          <cell r="L76">
            <v>14</v>
          </cell>
          <cell r="M76">
            <v>12</v>
          </cell>
          <cell r="N76">
            <v>21</v>
          </cell>
          <cell r="O76">
            <v>118</v>
          </cell>
        </row>
        <row r="77">
          <cell r="G77" t="str">
            <v>105452-P.S.R. CUNCUMEN                 </v>
          </cell>
          <cell r="H77">
            <v>6</v>
          </cell>
          <cell r="I77">
            <v>6</v>
          </cell>
          <cell r="J77">
            <v>4</v>
          </cell>
          <cell r="K77">
            <v>3</v>
          </cell>
          <cell r="L77">
            <v>2</v>
          </cell>
          <cell r="M77">
            <v>5</v>
          </cell>
          <cell r="N77">
            <v>4</v>
          </cell>
          <cell r="O77">
            <v>30</v>
          </cell>
        </row>
        <row r="78">
          <cell r="G78" t="str">
            <v>105453-P.S.R. TRANQUILLA</v>
          </cell>
          <cell r="H78">
            <v>1</v>
          </cell>
          <cell r="M78">
            <v>2</v>
          </cell>
          <cell r="O78">
            <v>3</v>
          </cell>
        </row>
        <row r="79">
          <cell r="G79" t="str">
            <v>105455-P.S.R. CHILLEPIN</v>
          </cell>
          <cell r="H79">
            <v>3</v>
          </cell>
          <cell r="I79">
            <v>2</v>
          </cell>
          <cell r="K79">
            <v>2</v>
          </cell>
          <cell r="L79">
            <v>1</v>
          </cell>
          <cell r="M79">
            <v>1</v>
          </cell>
          <cell r="O79">
            <v>9</v>
          </cell>
        </row>
        <row r="80">
          <cell r="G80" t="str">
            <v>105456-P.S.R. LLIMPO</v>
          </cell>
          <cell r="I80">
            <v>1</v>
          </cell>
          <cell r="K80">
            <v>1</v>
          </cell>
          <cell r="N80">
            <v>1</v>
          </cell>
          <cell r="O80">
            <v>3</v>
          </cell>
        </row>
        <row r="81">
          <cell r="G81" t="str">
            <v>105458-P.S.R. TAHUINCO</v>
          </cell>
          <cell r="J81">
            <v>2</v>
          </cell>
          <cell r="L81">
            <v>1</v>
          </cell>
          <cell r="O81">
            <v>3</v>
          </cell>
        </row>
        <row r="82">
          <cell r="G82" t="str">
            <v>105491-P.S.R. QUELEN BAJO</v>
          </cell>
          <cell r="J82">
            <v>1</v>
          </cell>
          <cell r="K82">
            <v>1</v>
          </cell>
          <cell r="M82">
            <v>1</v>
          </cell>
          <cell r="O82">
            <v>3</v>
          </cell>
        </row>
        <row r="83">
          <cell r="G83" t="str">
            <v>105492-P.S.R. CAMISA</v>
          </cell>
          <cell r="J83">
            <v>1</v>
          </cell>
          <cell r="K83">
            <v>1</v>
          </cell>
          <cell r="O83">
            <v>2</v>
          </cell>
        </row>
        <row r="84">
          <cell r="G84" t="str">
            <v>105501-P.S.R. ARBOLEDA GRANDE</v>
          </cell>
          <cell r="M84">
            <v>1</v>
          </cell>
          <cell r="O84">
            <v>1</v>
          </cell>
        </row>
        <row r="85">
          <cell r="G85" t="str">
            <v>04301-OVALLE</v>
          </cell>
          <cell r="H85">
            <v>115</v>
          </cell>
          <cell r="I85">
            <v>87</v>
          </cell>
          <cell r="J85">
            <v>140</v>
          </cell>
          <cell r="K85">
            <v>93</v>
          </cell>
          <cell r="L85">
            <v>137</v>
          </cell>
          <cell r="M85">
            <v>89</v>
          </cell>
          <cell r="N85">
            <v>120</v>
          </cell>
          <cell r="O85">
            <v>781</v>
          </cell>
        </row>
        <row r="86">
          <cell r="G86" t="str">
            <v>105315-CES. RURAL C. DE TAMAYA</v>
          </cell>
          <cell r="H86">
            <v>2</v>
          </cell>
          <cell r="I86">
            <v>2</v>
          </cell>
          <cell r="J86">
            <v>8</v>
          </cell>
          <cell r="K86">
            <v>7</v>
          </cell>
          <cell r="L86">
            <v>6</v>
          </cell>
          <cell r="M86">
            <v>2</v>
          </cell>
          <cell r="N86">
            <v>6</v>
          </cell>
          <cell r="O86">
            <v>33</v>
          </cell>
        </row>
        <row r="87">
          <cell r="G87" t="str">
            <v>105317-CES. JORGE JORDAN D.</v>
          </cell>
          <cell r="H87">
            <v>30</v>
          </cell>
          <cell r="I87">
            <v>27</v>
          </cell>
          <cell r="J87">
            <v>37</v>
          </cell>
          <cell r="K87">
            <v>20</v>
          </cell>
          <cell r="L87">
            <v>45</v>
          </cell>
          <cell r="M87">
            <v>23</v>
          </cell>
          <cell r="N87">
            <v>39</v>
          </cell>
          <cell r="O87">
            <v>221</v>
          </cell>
        </row>
        <row r="88">
          <cell r="G88" t="str">
            <v>105322-CES. MARCOS MACUADA</v>
          </cell>
          <cell r="H88">
            <v>57</v>
          </cell>
          <cell r="I88">
            <v>37</v>
          </cell>
          <cell r="J88">
            <v>66</v>
          </cell>
          <cell r="K88">
            <v>43</v>
          </cell>
          <cell r="L88">
            <v>54</v>
          </cell>
          <cell r="M88">
            <v>44</v>
          </cell>
          <cell r="N88">
            <v>45</v>
          </cell>
          <cell r="O88">
            <v>346</v>
          </cell>
        </row>
        <row r="89">
          <cell r="G89" t="str">
            <v>105324-CES. SOTAQUI</v>
          </cell>
          <cell r="H89">
            <v>5</v>
          </cell>
          <cell r="I89">
            <v>6</v>
          </cell>
          <cell r="J89">
            <v>5</v>
          </cell>
          <cell r="K89">
            <v>4</v>
          </cell>
          <cell r="L89">
            <v>10</v>
          </cell>
          <cell r="M89">
            <v>5</v>
          </cell>
          <cell r="N89">
            <v>5</v>
          </cell>
          <cell r="O89">
            <v>40</v>
          </cell>
        </row>
        <row r="90">
          <cell r="G90" t="str">
            <v>105415-P.S.R. BARRAZA</v>
          </cell>
          <cell r="H90">
            <v>1</v>
          </cell>
          <cell r="J90">
            <v>3</v>
          </cell>
          <cell r="K90">
            <v>1</v>
          </cell>
          <cell r="L90">
            <v>1</v>
          </cell>
          <cell r="N90">
            <v>2</v>
          </cell>
          <cell r="O90">
            <v>8</v>
          </cell>
        </row>
        <row r="91">
          <cell r="G91" t="str">
            <v>105416-P.S.R. CAMARICO                  </v>
          </cell>
          <cell r="H91">
            <v>1</v>
          </cell>
          <cell r="J91">
            <v>2</v>
          </cell>
          <cell r="K91">
            <v>2</v>
          </cell>
          <cell r="L91">
            <v>2</v>
          </cell>
          <cell r="N91">
            <v>1</v>
          </cell>
          <cell r="O91">
            <v>8</v>
          </cell>
        </row>
        <row r="92">
          <cell r="G92" t="str">
            <v>105417-P.S.R. ALCONES BAJOS</v>
          </cell>
          <cell r="H92">
            <v>1</v>
          </cell>
          <cell r="O92">
            <v>1</v>
          </cell>
        </row>
        <row r="93">
          <cell r="G93" t="str">
            <v>105419-P.S.R. LAS SOSSAS</v>
          </cell>
          <cell r="H93">
            <v>1</v>
          </cell>
          <cell r="N93">
            <v>1</v>
          </cell>
          <cell r="O93">
            <v>2</v>
          </cell>
        </row>
        <row r="94">
          <cell r="G94" t="str">
            <v>105420-P.S.R. LIMARI</v>
          </cell>
          <cell r="H94">
            <v>2</v>
          </cell>
          <cell r="I94">
            <v>1</v>
          </cell>
          <cell r="J94">
            <v>1</v>
          </cell>
          <cell r="L94">
            <v>2</v>
          </cell>
          <cell r="M94">
            <v>2</v>
          </cell>
          <cell r="N94">
            <v>1</v>
          </cell>
          <cell r="O94">
            <v>9</v>
          </cell>
        </row>
        <row r="95">
          <cell r="G95" t="str">
            <v>105422-P.S.R. HORNILLOS</v>
          </cell>
          <cell r="I95">
            <v>1</v>
          </cell>
          <cell r="K95">
            <v>1</v>
          </cell>
          <cell r="O95">
            <v>2</v>
          </cell>
        </row>
        <row r="96">
          <cell r="G96" t="str">
            <v>105437-P.S.R. CHALINGA</v>
          </cell>
          <cell r="K96">
            <v>1</v>
          </cell>
          <cell r="L96">
            <v>1</v>
          </cell>
          <cell r="O96">
            <v>2</v>
          </cell>
        </row>
        <row r="97">
          <cell r="G97" t="str">
            <v>105507-P.S.R. HUAMALATA</v>
          </cell>
          <cell r="I97">
            <v>2</v>
          </cell>
          <cell r="J97">
            <v>3</v>
          </cell>
          <cell r="L97">
            <v>5</v>
          </cell>
          <cell r="M97">
            <v>2</v>
          </cell>
          <cell r="N97">
            <v>3</v>
          </cell>
          <cell r="O97">
            <v>15</v>
          </cell>
        </row>
        <row r="98">
          <cell r="G98" t="str">
            <v>105510-P.S.R. RECOLETA</v>
          </cell>
          <cell r="H98">
            <v>1</v>
          </cell>
          <cell r="J98">
            <v>2</v>
          </cell>
          <cell r="N98">
            <v>1</v>
          </cell>
          <cell r="O98">
            <v>4</v>
          </cell>
        </row>
        <row r="99">
          <cell r="G99" t="str">
            <v>105722-CECOF SAN JOSE DE LA DEHESA</v>
          </cell>
          <cell r="H99">
            <v>10</v>
          </cell>
          <cell r="I99">
            <v>7</v>
          </cell>
          <cell r="J99">
            <v>8</v>
          </cell>
          <cell r="K99">
            <v>9</v>
          </cell>
          <cell r="L99">
            <v>7</v>
          </cell>
          <cell r="M99">
            <v>8</v>
          </cell>
          <cell r="N99">
            <v>13</v>
          </cell>
          <cell r="O99">
            <v>62</v>
          </cell>
        </row>
        <row r="100">
          <cell r="G100" t="str">
            <v>105723-CECOF LIMARI</v>
          </cell>
          <cell r="H100">
            <v>4</v>
          </cell>
          <cell r="I100">
            <v>4</v>
          </cell>
          <cell r="J100">
            <v>5</v>
          </cell>
          <cell r="K100">
            <v>5</v>
          </cell>
          <cell r="L100">
            <v>4</v>
          </cell>
          <cell r="M100">
            <v>3</v>
          </cell>
          <cell r="N100">
            <v>3</v>
          </cell>
          <cell r="O100">
            <v>28</v>
          </cell>
        </row>
        <row r="101">
          <cell r="G101" t="str">
            <v>04302-COMBARBALÁ</v>
          </cell>
          <cell r="H101">
            <v>8</v>
          </cell>
          <cell r="I101">
            <v>10</v>
          </cell>
          <cell r="J101">
            <v>13</v>
          </cell>
          <cell r="K101">
            <v>10</v>
          </cell>
          <cell r="L101">
            <v>5</v>
          </cell>
          <cell r="M101">
            <v>7</v>
          </cell>
          <cell r="N101">
            <v>8</v>
          </cell>
          <cell r="O101">
            <v>61</v>
          </cell>
        </row>
        <row r="102">
          <cell r="G102" t="str">
            <v>105105-HOSPITAL COMBARBALA</v>
          </cell>
          <cell r="H102">
            <v>5</v>
          </cell>
          <cell r="I102">
            <v>6</v>
          </cell>
          <cell r="J102">
            <v>8</v>
          </cell>
          <cell r="K102">
            <v>7</v>
          </cell>
          <cell r="L102">
            <v>3</v>
          </cell>
          <cell r="M102">
            <v>5</v>
          </cell>
          <cell r="N102">
            <v>4</v>
          </cell>
          <cell r="O102">
            <v>38</v>
          </cell>
        </row>
        <row r="103">
          <cell r="G103" t="str">
            <v>105434-P.S.R. SAN MARCOS</v>
          </cell>
          <cell r="J103">
            <v>1</v>
          </cell>
          <cell r="L103">
            <v>1</v>
          </cell>
          <cell r="M103">
            <v>1</v>
          </cell>
          <cell r="O103">
            <v>3</v>
          </cell>
        </row>
        <row r="104">
          <cell r="G104" t="str">
            <v>105459-P.S.R. BARRANCAS                </v>
          </cell>
          <cell r="H104">
            <v>1</v>
          </cell>
          <cell r="I104">
            <v>1</v>
          </cell>
          <cell r="J104">
            <v>1</v>
          </cell>
          <cell r="O104">
            <v>3</v>
          </cell>
        </row>
        <row r="105">
          <cell r="G105" t="str">
            <v>105460-P.S.R. COGOTI 18</v>
          </cell>
          <cell r="J105">
            <v>2</v>
          </cell>
          <cell r="K105">
            <v>1</v>
          </cell>
          <cell r="N105">
            <v>1</v>
          </cell>
          <cell r="O105">
            <v>4</v>
          </cell>
        </row>
        <row r="106">
          <cell r="G106" t="str">
            <v>105461-P.S.R. EL HUACHO</v>
          </cell>
          <cell r="I106">
            <v>1</v>
          </cell>
          <cell r="O106">
            <v>1</v>
          </cell>
        </row>
        <row r="107">
          <cell r="G107" t="str">
            <v>105462-P.S.R. EL SAUCE</v>
          </cell>
          <cell r="H107">
            <v>1</v>
          </cell>
          <cell r="K107">
            <v>1</v>
          </cell>
          <cell r="O107">
            <v>2</v>
          </cell>
        </row>
        <row r="108">
          <cell r="G108" t="str">
            <v>105463-P.S.R. QUILITAPIA</v>
          </cell>
          <cell r="N108">
            <v>1</v>
          </cell>
          <cell r="O108">
            <v>1</v>
          </cell>
        </row>
        <row r="109">
          <cell r="G109" t="str">
            <v>105464-P.S.R. LA LIGUA</v>
          </cell>
          <cell r="I109">
            <v>1</v>
          </cell>
          <cell r="L109">
            <v>1</v>
          </cell>
          <cell r="N109">
            <v>1</v>
          </cell>
          <cell r="O109">
            <v>3</v>
          </cell>
        </row>
        <row r="110">
          <cell r="G110" t="str">
            <v>105465-P.S.R. RAMADILLA</v>
          </cell>
          <cell r="M110">
            <v>1</v>
          </cell>
          <cell r="O110">
            <v>1</v>
          </cell>
        </row>
        <row r="111">
          <cell r="G111" t="str">
            <v>105466-P.S.R. VALLE HERMOSO</v>
          </cell>
          <cell r="H111">
            <v>1</v>
          </cell>
          <cell r="I111">
            <v>1</v>
          </cell>
          <cell r="J111">
            <v>1</v>
          </cell>
          <cell r="N111">
            <v>1</v>
          </cell>
          <cell r="O111">
            <v>4</v>
          </cell>
        </row>
        <row r="112">
          <cell r="G112" t="str">
            <v>105490-P.S.R. EL DURAZNO</v>
          </cell>
          <cell r="K112">
            <v>1</v>
          </cell>
          <cell r="O112">
            <v>1</v>
          </cell>
        </row>
        <row r="113">
          <cell r="G113" t="str">
            <v>04303-MONTE PATRIA</v>
          </cell>
          <cell r="H113">
            <v>27</v>
          </cell>
          <cell r="I113">
            <v>30</v>
          </cell>
          <cell r="J113">
            <v>26</v>
          </cell>
          <cell r="K113">
            <v>37</v>
          </cell>
          <cell r="L113">
            <v>22</v>
          </cell>
          <cell r="M113">
            <v>37</v>
          </cell>
          <cell r="N113">
            <v>24</v>
          </cell>
          <cell r="O113">
            <v>203</v>
          </cell>
        </row>
        <row r="114">
          <cell r="G114" t="str">
            <v>105307-CES. RURAL MONTE PATRIA</v>
          </cell>
          <cell r="H114">
            <v>8</v>
          </cell>
          <cell r="I114">
            <v>11</v>
          </cell>
          <cell r="J114">
            <v>5</v>
          </cell>
          <cell r="K114">
            <v>13</v>
          </cell>
          <cell r="L114">
            <v>8</v>
          </cell>
          <cell r="M114">
            <v>11</v>
          </cell>
          <cell r="N114">
            <v>5</v>
          </cell>
          <cell r="O114">
            <v>61</v>
          </cell>
        </row>
        <row r="115">
          <cell r="G115" t="str">
            <v>105311-CES. RURAL CHAÑARAL ALTO</v>
          </cell>
          <cell r="H115">
            <v>9</v>
          </cell>
          <cell r="I115">
            <v>2</v>
          </cell>
          <cell r="J115">
            <v>3</v>
          </cell>
          <cell r="K115">
            <v>5</v>
          </cell>
          <cell r="L115">
            <v>5</v>
          </cell>
          <cell r="M115">
            <v>4</v>
          </cell>
          <cell r="N115">
            <v>5</v>
          </cell>
          <cell r="O115">
            <v>33</v>
          </cell>
        </row>
        <row r="116">
          <cell r="G116" t="str">
            <v>105312-CES. RURAL CAREN</v>
          </cell>
          <cell r="H116">
            <v>4</v>
          </cell>
          <cell r="I116">
            <v>3</v>
          </cell>
          <cell r="J116">
            <v>6</v>
          </cell>
          <cell r="K116">
            <v>6</v>
          </cell>
          <cell r="L116">
            <v>1</v>
          </cell>
          <cell r="M116">
            <v>5</v>
          </cell>
          <cell r="N116">
            <v>4</v>
          </cell>
          <cell r="O116">
            <v>29</v>
          </cell>
        </row>
        <row r="117">
          <cell r="G117" t="str">
            <v>105318-CES. RURAL EL PALQUI</v>
          </cell>
          <cell r="H117">
            <v>5</v>
          </cell>
          <cell r="I117">
            <v>10</v>
          </cell>
          <cell r="J117">
            <v>11</v>
          </cell>
          <cell r="K117">
            <v>11</v>
          </cell>
          <cell r="L117">
            <v>6</v>
          </cell>
          <cell r="M117">
            <v>9</v>
          </cell>
          <cell r="N117">
            <v>6</v>
          </cell>
          <cell r="O117">
            <v>58</v>
          </cell>
        </row>
        <row r="118">
          <cell r="G118" t="str">
            <v>105425-P.S.R. CHILECITO</v>
          </cell>
          <cell r="I118">
            <v>2</v>
          </cell>
          <cell r="M118">
            <v>1</v>
          </cell>
          <cell r="N118">
            <v>1</v>
          </cell>
          <cell r="O118">
            <v>4</v>
          </cell>
        </row>
        <row r="119">
          <cell r="G119" t="str">
            <v>105427-P.S.R. HACIENDA VALDIVIA</v>
          </cell>
          <cell r="I119">
            <v>1</v>
          </cell>
          <cell r="L119">
            <v>1</v>
          </cell>
          <cell r="O119">
            <v>2</v>
          </cell>
        </row>
        <row r="120">
          <cell r="G120" t="str">
            <v>105428-P.S.R. HUATULAME</v>
          </cell>
          <cell r="H120">
            <v>1</v>
          </cell>
          <cell r="M120">
            <v>1</v>
          </cell>
          <cell r="N120">
            <v>1</v>
          </cell>
          <cell r="O120">
            <v>3</v>
          </cell>
        </row>
        <row r="121">
          <cell r="G121" t="str">
            <v>105430-P.S.R. MIALQUI</v>
          </cell>
          <cell r="M121">
            <v>1</v>
          </cell>
          <cell r="O121">
            <v>1</v>
          </cell>
        </row>
        <row r="122">
          <cell r="G122" t="str">
            <v>105431-P.S.R. PEDREGAL</v>
          </cell>
          <cell r="I122">
            <v>1</v>
          </cell>
          <cell r="M122">
            <v>1</v>
          </cell>
          <cell r="O122">
            <v>2</v>
          </cell>
        </row>
        <row r="123">
          <cell r="G123" t="str">
            <v>105432-P.S.R. RAPEL</v>
          </cell>
          <cell r="J123">
            <v>1</v>
          </cell>
          <cell r="K123">
            <v>1</v>
          </cell>
          <cell r="M123">
            <v>1</v>
          </cell>
          <cell r="N123">
            <v>1</v>
          </cell>
          <cell r="O123">
            <v>4</v>
          </cell>
        </row>
        <row r="124">
          <cell r="G124" t="str">
            <v>105435-P.S.R. TULAHUEN</v>
          </cell>
          <cell r="M124">
            <v>3</v>
          </cell>
          <cell r="O124">
            <v>3</v>
          </cell>
        </row>
        <row r="125">
          <cell r="G125" t="str">
            <v>105489-P.S.R. RAMADAS DE TULAHUEN</v>
          </cell>
          <cell r="K125">
            <v>1</v>
          </cell>
          <cell r="L125">
            <v>1</v>
          </cell>
          <cell r="N125">
            <v>1</v>
          </cell>
          <cell r="O125">
            <v>3</v>
          </cell>
        </row>
        <row r="126">
          <cell r="G126" t="str">
            <v>04304-PUNITAQUI</v>
          </cell>
          <cell r="H126">
            <v>7</v>
          </cell>
          <cell r="I126">
            <v>14</v>
          </cell>
          <cell r="J126">
            <v>9</v>
          </cell>
          <cell r="K126">
            <v>14</v>
          </cell>
          <cell r="L126">
            <v>9</v>
          </cell>
          <cell r="M126">
            <v>23</v>
          </cell>
          <cell r="N126">
            <v>15</v>
          </cell>
          <cell r="O126">
            <v>91</v>
          </cell>
        </row>
        <row r="127">
          <cell r="G127" t="str">
            <v>105308-CES. RURAL PUNITAQUI</v>
          </cell>
          <cell r="H127">
            <v>7</v>
          </cell>
          <cell r="I127">
            <v>14</v>
          </cell>
          <cell r="J127">
            <v>9</v>
          </cell>
          <cell r="K127">
            <v>14</v>
          </cell>
          <cell r="L127">
            <v>9</v>
          </cell>
          <cell r="M127">
            <v>23</v>
          </cell>
          <cell r="N127">
            <v>15</v>
          </cell>
          <cell r="O127">
            <v>91</v>
          </cell>
        </row>
        <row r="128">
          <cell r="G128" t="str">
            <v>04305-RIO HURATDO</v>
          </cell>
          <cell r="H128">
            <v>1</v>
          </cell>
          <cell r="I128">
            <v>1</v>
          </cell>
          <cell r="J128">
            <v>4</v>
          </cell>
          <cell r="K128">
            <v>5</v>
          </cell>
          <cell r="L128">
            <v>6</v>
          </cell>
          <cell r="M128">
            <v>6</v>
          </cell>
          <cell r="N128">
            <v>1</v>
          </cell>
          <cell r="O128">
            <v>24</v>
          </cell>
        </row>
        <row r="129">
          <cell r="G129" t="str">
            <v>105310-CES. RURAL PICHASCA</v>
          </cell>
          <cell r="H129">
            <v>1</v>
          </cell>
          <cell r="I129">
            <v>1</v>
          </cell>
          <cell r="J129">
            <v>2</v>
          </cell>
          <cell r="K129">
            <v>2</v>
          </cell>
          <cell r="L129">
            <v>3</v>
          </cell>
          <cell r="M129">
            <v>1</v>
          </cell>
          <cell r="O129">
            <v>10</v>
          </cell>
        </row>
        <row r="130">
          <cell r="G130" t="str">
            <v>105409-P.S.R. EL CHAÑAR</v>
          </cell>
          <cell r="M130">
            <v>1</v>
          </cell>
          <cell r="O130">
            <v>1</v>
          </cell>
        </row>
        <row r="131">
          <cell r="G131" t="str">
            <v>105410-P.S.R. HURTADO</v>
          </cell>
          <cell r="J131">
            <v>1</v>
          </cell>
          <cell r="O131">
            <v>1</v>
          </cell>
        </row>
        <row r="132">
          <cell r="G132" t="str">
            <v>105411-P.S.R. LAS BREAS</v>
          </cell>
          <cell r="J132">
            <v>1</v>
          </cell>
          <cell r="O132">
            <v>1</v>
          </cell>
        </row>
        <row r="133">
          <cell r="G133" t="str">
            <v>105413-P.S.R. SAMO ALTO</v>
          </cell>
          <cell r="K133">
            <v>1</v>
          </cell>
          <cell r="M133">
            <v>1</v>
          </cell>
          <cell r="O133">
            <v>2</v>
          </cell>
        </row>
        <row r="134">
          <cell r="G134" t="str">
            <v>105414-P.S.R. SERON</v>
          </cell>
          <cell r="K134">
            <v>2</v>
          </cell>
          <cell r="L134">
            <v>3</v>
          </cell>
          <cell r="M134">
            <v>2</v>
          </cell>
          <cell r="O134">
            <v>7</v>
          </cell>
        </row>
        <row r="135">
          <cell r="G135" t="str">
            <v>105503-P.S.R. TABAQUEROS</v>
          </cell>
          <cell r="M135">
            <v>1</v>
          </cell>
          <cell r="N135">
            <v>1</v>
          </cell>
          <cell r="O135">
            <v>2</v>
          </cell>
        </row>
        <row r="136">
          <cell r="G136" t="str">
            <v>Total general</v>
          </cell>
          <cell r="H136">
            <v>827</v>
          </cell>
          <cell r="I136">
            <v>701</v>
          </cell>
          <cell r="J136">
            <v>801</v>
          </cell>
          <cell r="K136">
            <v>696</v>
          </cell>
          <cell r="L136">
            <v>727</v>
          </cell>
          <cell r="M136">
            <v>611</v>
          </cell>
          <cell r="N136">
            <v>677</v>
          </cell>
          <cell r="O136">
            <v>5040</v>
          </cell>
        </row>
      </sheetData>
      <sheetData sheetId="9">
        <row r="3">
          <cell r="G3" t="str">
            <v>Suma de Total</v>
          </cell>
          <cell r="H3" t="str">
            <v>Etiquetas de columna</v>
          </cell>
        </row>
        <row r="4">
          <cell r="G4" t="str">
            <v>Etiquetas de fila</v>
          </cell>
          <cell r="H4">
            <v>1</v>
          </cell>
          <cell r="I4">
            <v>2</v>
          </cell>
          <cell r="J4">
            <v>3</v>
          </cell>
          <cell r="K4">
            <v>4</v>
          </cell>
          <cell r="L4">
            <v>5</v>
          </cell>
          <cell r="M4">
            <v>6</v>
          </cell>
          <cell r="N4">
            <v>7</v>
          </cell>
          <cell r="O4" t="str">
            <v>Total general</v>
          </cell>
        </row>
        <row r="5">
          <cell r="G5" t="str">
            <v>04101-LA SERENA</v>
          </cell>
          <cell r="H5">
            <v>513</v>
          </cell>
          <cell r="I5">
            <v>287</v>
          </cell>
          <cell r="J5">
            <v>900</v>
          </cell>
          <cell r="K5">
            <v>810</v>
          </cell>
          <cell r="L5">
            <v>1732</v>
          </cell>
          <cell r="M5">
            <v>1121</v>
          </cell>
          <cell r="N5">
            <v>968</v>
          </cell>
          <cell r="O5">
            <v>6331</v>
          </cell>
        </row>
        <row r="6">
          <cell r="G6" t="str">
            <v>105300-CES. CARDENAL CARO</v>
          </cell>
          <cell r="H6">
            <v>52</v>
          </cell>
          <cell r="I6">
            <v>27</v>
          </cell>
          <cell r="J6">
            <v>67</v>
          </cell>
          <cell r="K6">
            <v>68</v>
          </cell>
          <cell r="L6">
            <v>338</v>
          </cell>
          <cell r="M6">
            <v>63</v>
          </cell>
          <cell r="N6">
            <v>238</v>
          </cell>
          <cell r="O6">
            <v>853</v>
          </cell>
        </row>
        <row r="7">
          <cell r="G7" t="str">
            <v>105301-CES. LAS COMPAÑIAS</v>
          </cell>
          <cell r="H7">
            <v>23</v>
          </cell>
          <cell r="I7">
            <v>21</v>
          </cell>
          <cell r="J7">
            <v>51</v>
          </cell>
          <cell r="K7">
            <v>68</v>
          </cell>
          <cell r="L7">
            <v>217</v>
          </cell>
          <cell r="M7">
            <v>92</v>
          </cell>
          <cell r="N7">
            <v>117</v>
          </cell>
          <cell r="O7">
            <v>589</v>
          </cell>
        </row>
        <row r="8">
          <cell r="G8" t="str">
            <v>105302-CES. PEDRO AGUIRRE C.</v>
          </cell>
          <cell r="H8">
            <v>52</v>
          </cell>
          <cell r="I8">
            <v>63</v>
          </cell>
          <cell r="J8">
            <v>49</v>
          </cell>
          <cell r="K8">
            <v>72</v>
          </cell>
          <cell r="L8">
            <v>51</v>
          </cell>
          <cell r="M8">
            <v>38</v>
          </cell>
          <cell r="N8">
            <v>138</v>
          </cell>
          <cell r="O8">
            <v>463</v>
          </cell>
        </row>
        <row r="9">
          <cell r="G9" t="str">
            <v>105313-CES. SCHAFFHAUSER</v>
          </cell>
          <cell r="H9">
            <v>268</v>
          </cell>
          <cell r="I9">
            <v>46</v>
          </cell>
          <cell r="J9">
            <v>594</v>
          </cell>
          <cell r="K9">
            <v>470</v>
          </cell>
          <cell r="L9">
            <v>550</v>
          </cell>
          <cell r="M9">
            <v>473</v>
          </cell>
          <cell r="N9">
            <v>339</v>
          </cell>
          <cell r="O9">
            <v>2740</v>
          </cell>
        </row>
        <row r="10">
          <cell r="G10" t="str">
            <v>105319-CES. CARDENAL R.S.H.</v>
          </cell>
          <cell r="H10">
            <v>79</v>
          </cell>
          <cell r="I10">
            <v>108</v>
          </cell>
          <cell r="J10">
            <v>73</v>
          </cell>
          <cell r="K10">
            <v>101</v>
          </cell>
          <cell r="L10">
            <v>296</v>
          </cell>
          <cell r="M10">
            <v>118</v>
          </cell>
          <cell r="N10">
            <v>76</v>
          </cell>
          <cell r="O10">
            <v>851</v>
          </cell>
        </row>
        <row r="11">
          <cell r="G11" t="str">
            <v>105325-CESFAM JUAN PABLO II</v>
          </cell>
          <cell r="H11">
            <v>22</v>
          </cell>
          <cell r="I11">
            <v>13</v>
          </cell>
          <cell r="J11">
            <v>44</v>
          </cell>
          <cell r="K11">
            <v>18</v>
          </cell>
          <cell r="L11">
            <v>191</v>
          </cell>
          <cell r="M11">
            <v>227</v>
          </cell>
          <cell r="N11">
            <v>52</v>
          </cell>
          <cell r="O11">
            <v>567</v>
          </cell>
        </row>
        <row r="12">
          <cell r="G12" t="str">
            <v>105400-P.S.R. ALGARROBITO            </v>
          </cell>
          <cell r="H12">
            <v>10</v>
          </cell>
          <cell r="J12">
            <v>18</v>
          </cell>
          <cell r="K12">
            <v>3</v>
          </cell>
          <cell r="L12">
            <v>5</v>
          </cell>
          <cell r="M12">
            <v>5</v>
          </cell>
          <cell r="N12">
            <v>3</v>
          </cell>
          <cell r="O12">
            <v>44</v>
          </cell>
        </row>
        <row r="13">
          <cell r="G13" t="str">
            <v>105401-P.S.R. LAS ROJAS</v>
          </cell>
          <cell r="H13">
            <v>4</v>
          </cell>
          <cell r="J13">
            <v>2</v>
          </cell>
          <cell r="K13">
            <v>1</v>
          </cell>
          <cell r="L13">
            <v>0</v>
          </cell>
          <cell r="O13">
            <v>7</v>
          </cell>
        </row>
        <row r="14">
          <cell r="G14" t="str">
            <v>105402-P.S.R. EL ROMERO</v>
          </cell>
          <cell r="H14">
            <v>2</v>
          </cell>
          <cell r="K14">
            <v>2</v>
          </cell>
          <cell r="M14">
            <v>1</v>
          </cell>
          <cell r="N14">
            <v>0</v>
          </cell>
          <cell r="O14">
            <v>5</v>
          </cell>
        </row>
        <row r="15">
          <cell r="G15" t="str">
            <v>105499-P.S.R. LAMBERT</v>
          </cell>
          <cell r="H15">
            <v>1</v>
          </cell>
          <cell r="J15">
            <v>2</v>
          </cell>
          <cell r="K15">
            <v>1</v>
          </cell>
          <cell r="L15">
            <v>1</v>
          </cell>
          <cell r="M15">
            <v>3</v>
          </cell>
          <cell r="O15">
            <v>8</v>
          </cell>
        </row>
        <row r="16">
          <cell r="G16" t="str">
            <v>105700-CECOF VILLA EL INDIO</v>
          </cell>
          <cell r="I16">
            <v>9</v>
          </cell>
          <cell r="J16">
            <v>0</v>
          </cell>
          <cell r="K16">
            <v>6</v>
          </cell>
          <cell r="L16">
            <v>83</v>
          </cell>
          <cell r="M16">
            <v>101</v>
          </cell>
          <cell r="N16">
            <v>5</v>
          </cell>
          <cell r="O16">
            <v>204</v>
          </cell>
        </row>
        <row r="17">
          <cell r="G17" t="str">
            <v>04102-COQUIMBO</v>
          </cell>
          <cell r="H17">
            <v>696</v>
          </cell>
          <cell r="I17">
            <v>733</v>
          </cell>
          <cell r="J17">
            <v>812</v>
          </cell>
          <cell r="K17">
            <v>636</v>
          </cell>
          <cell r="L17">
            <v>891</v>
          </cell>
          <cell r="M17">
            <v>1006</v>
          </cell>
          <cell r="N17">
            <v>963</v>
          </cell>
          <cell r="O17">
            <v>5737</v>
          </cell>
        </row>
        <row r="18">
          <cell r="G18" t="str">
            <v>105303-CES. SAN JUAN</v>
          </cell>
          <cell r="H18">
            <v>78</v>
          </cell>
          <cell r="I18">
            <v>78</v>
          </cell>
          <cell r="J18">
            <v>120</v>
          </cell>
          <cell r="K18">
            <v>123</v>
          </cell>
          <cell r="L18">
            <v>158</v>
          </cell>
          <cell r="M18">
            <v>141</v>
          </cell>
          <cell r="N18">
            <v>120</v>
          </cell>
          <cell r="O18">
            <v>818</v>
          </cell>
        </row>
        <row r="19">
          <cell r="G19" t="str">
            <v>105304-CES. SANTA CECILIA</v>
          </cell>
          <cell r="H19">
            <v>85</v>
          </cell>
          <cell r="I19">
            <v>113</v>
          </cell>
          <cell r="J19">
            <v>67</v>
          </cell>
          <cell r="K19">
            <v>66</v>
          </cell>
          <cell r="L19">
            <v>153</v>
          </cell>
          <cell r="M19">
            <v>160</v>
          </cell>
          <cell r="N19">
            <v>246</v>
          </cell>
          <cell r="O19">
            <v>890</v>
          </cell>
        </row>
        <row r="20">
          <cell r="G20" t="str">
            <v>105305-CES. TIERRAS BLANCAS</v>
          </cell>
          <cell r="H20">
            <v>167</v>
          </cell>
          <cell r="I20">
            <v>271</v>
          </cell>
          <cell r="J20">
            <v>222</v>
          </cell>
          <cell r="K20">
            <v>224</v>
          </cell>
          <cell r="L20">
            <v>169</v>
          </cell>
          <cell r="M20">
            <v>205</v>
          </cell>
          <cell r="N20">
            <v>237</v>
          </cell>
          <cell r="O20">
            <v>1495</v>
          </cell>
        </row>
        <row r="21">
          <cell r="G21" t="str">
            <v>105321-CES. RURAL  TONGOY</v>
          </cell>
          <cell r="H21">
            <v>35</v>
          </cell>
          <cell r="I21">
            <v>21</v>
          </cell>
          <cell r="J21">
            <v>32</v>
          </cell>
          <cell r="K21">
            <v>25</v>
          </cell>
          <cell r="L21">
            <v>59</v>
          </cell>
          <cell r="M21">
            <v>41</v>
          </cell>
          <cell r="N21">
            <v>42</v>
          </cell>
          <cell r="O21">
            <v>255</v>
          </cell>
        </row>
        <row r="22">
          <cell r="G22" t="str">
            <v>105323-CES. DR. SERGIO AGUILAR</v>
          </cell>
          <cell r="H22">
            <v>234</v>
          </cell>
          <cell r="I22">
            <v>194</v>
          </cell>
          <cell r="J22">
            <v>257</v>
          </cell>
          <cell r="K22">
            <v>163</v>
          </cell>
          <cell r="L22">
            <v>245</v>
          </cell>
          <cell r="M22">
            <v>342</v>
          </cell>
          <cell r="N22">
            <v>213</v>
          </cell>
          <cell r="O22">
            <v>1648</v>
          </cell>
        </row>
        <row r="23">
          <cell r="G23" t="str">
            <v>105404-P.S.R. EL TANGUE                         </v>
          </cell>
          <cell r="H23">
            <v>1</v>
          </cell>
          <cell r="I23">
            <v>4</v>
          </cell>
          <cell r="J23">
            <v>8</v>
          </cell>
          <cell r="K23">
            <v>5</v>
          </cell>
          <cell r="L23">
            <v>10</v>
          </cell>
          <cell r="M23">
            <v>7</v>
          </cell>
          <cell r="N23">
            <v>11</v>
          </cell>
          <cell r="O23">
            <v>46</v>
          </cell>
        </row>
        <row r="24">
          <cell r="G24" t="str">
            <v>105405-P.S.R. GUANAQUEROS</v>
          </cell>
          <cell r="H24">
            <v>18</v>
          </cell>
          <cell r="I24">
            <v>8</v>
          </cell>
          <cell r="J24">
            <v>7</v>
          </cell>
          <cell r="K24">
            <v>9</v>
          </cell>
          <cell r="L24">
            <v>19</v>
          </cell>
          <cell r="M24">
            <v>35</v>
          </cell>
          <cell r="N24">
            <v>22</v>
          </cell>
          <cell r="O24">
            <v>118</v>
          </cell>
        </row>
        <row r="25">
          <cell r="G25" t="str">
            <v>105406-P.S.R. PAN DE AZUCAR</v>
          </cell>
          <cell r="H25">
            <v>50</v>
          </cell>
          <cell r="I25">
            <v>16</v>
          </cell>
          <cell r="J25">
            <v>32</v>
          </cell>
          <cell r="K25">
            <v>12</v>
          </cell>
          <cell r="L25">
            <v>36</v>
          </cell>
          <cell r="M25">
            <v>35</v>
          </cell>
          <cell r="N25">
            <v>13</v>
          </cell>
          <cell r="O25">
            <v>194</v>
          </cell>
        </row>
        <row r="26">
          <cell r="G26" t="str">
            <v>105407-P.S.R. TAMBILLOS</v>
          </cell>
          <cell r="I26">
            <v>5</v>
          </cell>
          <cell r="O26">
            <v>5</v>
          </cell>
        </row>
        <row r="27">
          <cell r="G27" t="str">
            <v>105705-CECOF EL ALBA</v>
          </cell>
          <cell r="H27">
            <v>28</v>
          </cell>
          <cell r="I27">
            <v>23</v>
          </cell>
          <cell r="J27">
            <v>67</v>
          </cell>
          <cell r="K27">
            <v>9</v>
          </cell>
          <cell r="L27">
            <v>42</v>
          </cell>
          <cell r="M27">
            <v>40</v>
          </cell>
          <cell r="N27">
            <v>59</v>
          </cell>
          <cell r="O27">
            <v>268</v>
          </cell>
        </row>
        <row r="28">
          <cell r="G28" t="str">
            <v>04103-ANDACOLLO</v>
          </cell>
          <cell r="H28">
            <v>25</v>
          </cell>
          <cell r="I28">
            <v>22</v>
          </cell>
          <cell r="J28">
            <v>14</v>
          </cell>
          <cell r="K28">
            <v>45</v>
          </cell>
          <cell r="L28">
            <v>292</v>
          </cell>
          <cell r="M28">
            <v>68</v>
          </cell>
          <cell r="N28">
            <v>18</v>
          </cell>
          <cell r="O28">
            <v>484</v>
          </cell>
        </row>
        <row r="29">
          <cell r="G29" t="str">
            <v>105106-HOSPITAL ANDACOLLO</v>
          </cell>
          <cell r="H29">
            <v>25</v>
          </cell>
          <cell r="I29">
            <v>22</v>
          </cell>
          <cell r="J29">
            <v>14</v>
          </cell>
          <cell r="K29">
            <v>45</v>
          </cell>
          <cell r="L29">
            <v>292</v>
          </cell>
          <cell r="M29">
            <v>68</v>
          </cell>
          <cell r="N29">
            <v>18</v>
          </cell>
          <cell r="O29">
            <v>484</v>
          </cell>
        </row>
        <row r="30">
          <cell r="G30" t="str">
            <v>04104-LA HIGUERA</v>
          </cell>
          <cell r="H30">
            <v>1</v>
          </cell>
          <cell r="I30">
            <v>2</v>
          </cell>
          <cell r="J30">
            <v>0</v>
          </cell>
          <cell r="K30">
            <v>0</v>
          </cell>
          <cell r="L30">
            <v>6</v>
          </cell>
          <cell r="M30">
            <v>150</v>
          </cell>
          <cell r="N30">
            <v>19</v>
          </cell>
          <cell r="O30">
            <v>178</v>
          </cell>
        </row>
        <row r="31">
          <cell r="G31" t="str">
            <v>105314-CES. LA HIGUERA</v>
          </cell>
          <cell r="H31">
            <v>1</v>
          </cell>
          <cell r="I31">
            <v>2</v>
          </cell>
          <cell r="J31">
            <v>0</v>
          </cell>
          <cell r="K31">
            <v>0</v>
          </cell>
          <cell r="M31">
            <v>70</v>
          </cell>
          <cell r="N31">
            <v>10</v>
          </cell>
          <cell r="O31">
            <v>83</v>
          </cell>
        </row>
        <row r="32">
          <cell r="G32" t="str">
            <v>105500-P.S.R. CALETA HORNOS        </v>
          </cell>
          <cell r="I32">
            <v>0</v>
          </cell>
          <cell r="K32">
            <v>0</v>
          </cell>
          <cell r="L32">
            <v>0</v>
          </cell>
          <cell r="M32">
            <v>45</v>
          </cell>
          <cell r="N32">
            <v>4</v>
          </cell>
          <cell r="O32">
            <v>49</v>
          </cell>
        </row>
        <row r="33">
          <cell r="G33" t="str">
            <v>105505-P.S.R. LOS CHOROS</v>
          </cell>
          <cell r="L33">
            <v>2</v>
          </cell>
          <cell r="M33">
            <v>20</v>
          </cell>
          <cell r="N33">
            <v>0</v>
          </cell>
          <cell r="O33">
            <v>22</v>
          </cell>
        </row>
        <row r="34">
          <cell r="G34" t="str">
            <v>105506-P.S.R. EL TRAPICHE</v>
          </cell>
          <cell r="K34">
            <v>0</v>
          </cell>
          <cell r="L34">
            <v>4</v>
          </cell>
          <cell r="M34">
            <v>15</v>
          </cell>
          <cell r="N34">
            <v>5</v>
          </cell>
          <cell r="O34">
            <v>24</v>
          </cell>
        </row>
        <row r="35">
          <cell r="G35" t="str">
            <v>04105-PAIHUANO</v>
          </cell>
          <cell r="H35">
            <v>4</v>
          </cell>
          <cell r="I35">
            <v>6</v>
          </cell>
          <cell r="J35">
            <v>6</v>
          </cell>
          <cell r="K35">
            <v>13</v>
          </cell>
          <cell r="L35">
            <v>12</v>
          </cell>
          <cell r="M35">
            <v>14</v>
          </cell>
          <cell r="N35">
            <v>11</v>
          </cell>
          <cell r="O35">
            <v>66</v>
          </cell>
        </row>
        <row r="36">
          <cell r="G36" t="str">
            <v>105306-CES. PAIHUANO</v>
          </cell>
          <cell r="H36">
            <v>4</v>
          </cell>
          <cell r="I36">
            <v>4</v>
          </cell>
          <cell r="J36">
            <v>0</v>
          </cell>
          <cell r="K36">
            <v>6</v>
          </cell>
          <cell r="L36">
            <v>7</v>
          </cell>
          <cell r="M36">
            <v>9</v>
          </cell>
          <cell r="N36">
            <v>6</v>
          </cell>
          <cell r="O36">
            <v>36</v>
          </cell>
        </row>
        <row r="37">
          <cell r="G37" t="str">
            <v>105475-P.S.R. HORCON</v>
          </cell>
          <cell r="I37">
            <v>1</v>
          </cell>
          <cell r="J37">
            <v>1</v>
          </cell>
          <cell r="N37">
            <v>4</v>
          </cell>
          <cell r="O37">
            <v>6</v>
          </cell>
        </row>
        <row r="38">
          <cell r="G38" t="str">
            <v>105476-P.S.R. MONTE GRANDE</v>
          </cell>
          <cell r="I38">
            <v>1</v>
          </cell>
          <cell r="J38">
            <v>5</v>
          </cell>
          <cell r="K38">
            <v>6</v>
          </cell>
          <cell r="L38">
            <v>4</v>
          </cell>
          <cell r="M38">
            <v>2</v>
          </cell>
          <cell r="N38">
            <v>1</v>
          </cell>
          <cell r="O38">
            <v>19</v>
          </cell>
        </row>
        <row r="39">
          <cell r="G39" t="str">
            <v>105477-P.S.R. PISCO ELQUI</v>
          </cell>
          <cell r="K39">
            <v>1</v>
          </cell>
          <cell r="L39">
            <v>1</v>
          </cell>
          <cell r="M39">
            <v>3</v>
          </cell>
          <cell r="O39">
            <v>5</v>
          </cell>
        </row>
        <row r="40">
          <cell r="G40" t="str">
            <v>04106-VICUÑA</v>
          </cell>
          <cell r="H40">
            <v>49</v>
          </cell>
          <cell r="I40">
            <v>62</v>
          </cell>
          <cell r="J40">
            <v>59</v>
          </cell>
          <cell r="K40">
            <v>100</v>
          </cell>
          <cell r="L40">
            <v>155</v>
          </cell>
          <cell r="M40">
            <v>105</v>
          </cell>
          <cell r="N40">
            <v>85</v>
          </cell>
          <cell r="O40">
            <v>615</v>
          </cell>
        </row>
        <row r="41">
          <cell r="G41" t="str">
            <v>105107-HOSPITAL VICUÑA</v>
          </cell>
          <cell r="H41">
            <v>16</v>
          </cell>
          <cell r="I41">
            <v>32</v>
          </cell>
          <cell r="J41">
            <v>24</v>
          </cell>
          <cell r="K41">
            <v>49</v>
          </cell>
          <cell r="L41">
            <v>70</v>
          </cell>
          <cell r="M41">
            <v>75</v>
          </cell>
          <cell r="N41">
            <v>52</v>
          </cell>
          <cell r="O41">
            <v>318</v>
          </cell>
        </row>
        <row r="42">
          <cell r="G42" t="str">
            <v>105467-P.S.R. DIAGUITAS</v>
          </cell>
          <cell r="H42">
            <v>4</v>
          </cell>
          <cell r="I42">
            <v>2</v>
          </cell>
          <cell r="J42">
            <v>12</v>
          </cell>
          <cell r="K42">
            <v>35</v>
          </cell>
          <cell r="L42">
            <v>45</v>
          </cell>
          <cell r="M42">
            <v>19</v>
          </cell>
          <cell r="N42">
            <v>16</v>
          </cell>
          <cell r="O42">
            <v>133</v>
          </cell>
        </row>
        <row r="43">
          <cell r="G43" t="str">
            <v>105469-P.S.R. EL TAMBO</v>
          </cell>
          <cell r="H43">
            <v>13</v>
          </cell>
          <cell r="I43">
            <v>11</v>
          </cell>
          <cell r="J43">
            <v>15</v>
          </cell>
          <cell r="K43">
            <v>5</v>
          </cell>
          <cell r="L43">
            <v>17</v>
          </cell>
          <cell r="N43">
            <v>4</v>
          </cell>
          <cell r="O43">
            <v>65</v>
          </cell>
        </row>
        <row r="44">
          <cell r="G44" t="str">
            <v>105502-P.S.R. CALINGASTA</v>
          </cell>
          <cell r="H44">
            <v>16</v>
          </cell>
          <cell r="I44">
            <v>17</v>
          </cell>
          <cell r="J44">
            <v>8</v>
          </cell>
          <cell r="K44">
            <v>11</v>
          </cell>
          <cell r="L44">
            <v>23</v>
          </cell>
          <cell r="M44">
            <v>11</v>
          </cell>
          <cell r="N44">
            <v>13</v>
          </cell>
          <cell r="O44">
            <v>99</v>
          </cell>
        </row>
        <row r="45">
          <cell r="G45" t="str">
            <v>04201-ILLAPEL</v>
          </cell>
          <cell r="H45">
            <v>176</v>
          </cell>
          <cell r="I45">
            <v>178</v>
          </cell>
          <cell r="J45">
            <v>187</v>
          </cell>
          <cell r="K45">
            <v>162</v>
          </cell>
          <cell r="L45">
            <v>242</v>
          </cell>
          <cell r="M45">
            <v>224</v>
          </cell>
          <cell r="N45">
            <v>117</v>
          </cell>
          <cell r="O45">
            <v>1286</v>
          </cell>
        </row>
        <row r="46">
          <cell r="G46" t="str">
            <v>105103-HOSPITAL ILLAPEL</v>
          </cell>
          <cell r="H46">
            <v>74</v>
          </cell>
          <cell r="I46">
            <v>64</v>
          </cell>
          <cell r="J46">
            <v>66</v>
          </cell>
          <cell r="K46">
            <v>68</v>
          </cell>
          <cell r="L46">
            <v>119</v>
          </cell>
          <cell r="M46">
            <v>166</v>
          </cell>
          <cell r="N46">
            <v>50</v>
          </cell>
          <cell r="O46">
            <v>607</v>
          </cell>
        </row>
        <row r="47">
          <cell r="G47" t="str">
            <v>105326-CESFAM SAN RAFAEL</v>
          </cell>
          <cell r="H47">
            <v>50</v>
          </cell>
          <cell r="I47">
            <v>90</v>
          </cell>
          <cell r="J47">
            <v>78</v>
          </cell>
          <cell r="K47">
            <v>73</v>
          </cell>
          <cell r="L47">
            <v>82</v>
          </cell>
          <cell r="M47">
            <v>42</v>
          </cell>
          <cell r="N47">
            <v>29</v>
          </cell>
          <cell r="O47">
            <v>444</v>
          </cell>
        </row>
        <row r="48">
          <cell r="G48" t="str">
            <v>105443-P.S.R. CARCAMO                   </v>
          </cell>
          <cell r="H48">
            <v>10</v>
          </cell>
          <cell r="J48">
            <v>12</v>
          </cell>
          <cell r="L48">
            <v>9</v>
          </cell>
          <cell r="N48">
            <v>14</v>
          </cell>
          <cell r="O48">
            <v>45</v>
          </cell>
        </row>
        <row r="49">
          <cell r="G49" t="str">
            <v>105444-P.S.R. HUINTIL</v>
          </cell>
          <cell r="L49">
            <v>4</v>
          </cell>
          <cell r="M49">
            <v>1</v>
          </cell>
          <cell r="O49">
            <v>5</v>
          </cell>
        </row>
        <row r="50">
          <cell r="G50" t="str">
            <v>105445-P.S.R. LIMAHUIDA</v>
          </cell>
          <cell r="H50">
            <v>3</v>
          </cell>
          <cell r="K50">
            <v>1</v>
          </cell>
          <cell r="L50">
            <v>4</v>
          </cell>
          <cell r="M50">
            <v>1</v>
          </cell>
          <cell r="N50">
            <v>4</v>
          </cell>
          <cell r="O50">
            <v>13</v>
          </cell>
        </row>
        <row r="51">
          <cell r="G51" t="str">
            <v>105447-P.S.R. PERALILLO</v>
          </cell>
          <cell r="J51">
            <v>4</v>
          </cell>
          <cell r="L51">
            <v>4</v>
          </cell>
          <cell r="M51">
            <v>2</v>
          </cell>
          <cell r="N51">
            <v>7</v>
          </cell>
          <cell r="O51">
            <v>17</v>
          </cell>
        </row>
        <row r="52">
          <cell r="G52" t="str">
            <v>105448-P.S.R. SANTA VIRGINIA</v>
          </cell>
          <cell r="J52">
            <v>5</v>
          </cell>
          <cell r="O52">
            <v>5</v>
          </cell>
        </row>
        <row r="53">
          <cell r="G53" t="str">
            <v>105485-P.S.R. PLAN DE HORNOS</v>
          </cell>
          <cell r="H53">
            <v>29</v>
          </cell>
          <cell r="I53">
            <v>24</v>
          </cell>
          <cell r="K53">
            <v>12</v>
          </cell>
          <cell r="O53">
            <v>65</v>
          </cell>
        </row>
        <row r="54">
          <cell r="G54" t="str">
            <v>105486-P.S.R. TUNGA SUR</v>
          </cell>
          <cell r="J54">
            <v>2</v>
          </cell>
          <cell r="O54">
            <v>2</v>
          </cell>
        </row>
        <row r="55">
          <cell r="G55" t="str">
            <v>105487-P.S.R. CAÑAS UNO</v>
          </cell>
          <cell r="H55">
            <v>10</v>
          </cell>
          <cell r="J55">
            <v>18</v>
          </cell>
          <cell r="K55">
            <v>7</v>
          </cell>
          <cell r="L55">
            <v>16</v>
          </cell>
          <cell r="M55">
            <v>12</v>
          </cell>
          <cell r="N55">
            <v>12</v>
          </cell>
          <cell r="O55">
            <v>75</v>
          </cell>
        </row>
        <row r="56">
          <cell r="G56" t="str">
            <v>105496-P.S.R. PINTACURA SUR</v>
          </cell>
          <cell r="J56">
            <v>2</v>
          </cell>
          <cell r="K56">
            <v>1</v>
          </cell>
          <cell r="L56">
            <v>4</v>
          </cell>
          <cell r="O56">
            <v>7</v>
          </cell>
        </row>
        <row r="57">
          <cell r="G57" t="str">
            <v>105504-P.S.R. SOCAVON</v>
          </cell>
          <cell r="N57">
            <v>1</v>
          </cell>
          <cell r="O57">
            <v>1</v>
          </cell>
        </row>
        <row r="58">
          <cell r="G58" t="str">
            <v>04202-CANELA</v>
          </cell>
          <cell r="H58">
            <v>32</v>
          </cell>
          <cell r="I58">
            <v>57</v>
          </cell>
          <cell r="J58">
            <v>65</v>
          </cell>
          <cell r="K58">
            <v>56</v>
          </cell>
          <cell r="L58">
            <v>66</v>
          </cell>
          <cell r="M58">
            <v>49</v>
          </cell>
          <cell r="N58">
            <v>36</v>
          </cell>
          <cell r="O58">
            <v>361</v>
          </cell>
        </row>
        <row r="59">
          <cell r="G59" t="str">
            <v>105309-CES. RURAL CANELA</v>
          </cell>
          <cell r="H59">
            <v>27</v>
          </cell>
          <cell r="I59">
            <v>48</v>
          </cell>
          <cell r="J59">
            <v>51</v>
          </cell>
          <cell r="K59">
            <v>26</v>
          </cell>
          <cell r="L59">
            <v>36</v>
          </cell>
          <cell r="M59">
            <v>27</v>
          </cell>
          <cell r="N59">
            <v>12</v>
          </cell>
          <cell r="O59">
            <v>227</v>
          </cell>
        </row>
        <row r="60">
          <cell r="G60" t="str">
            <v>105450-P.S.R. MINCHA NORTE            </v>
          </cell>
          <cell r="H60">
            <v>4</v>
          </cell>
          <cell r="I60">
            <v>3</v>
          </cell>
          <cell r="J60">
            <v>5</v>
          </cell>
          <cell r="K60">
            <v>6</v>
          </cell>
          <cell r="L60">
            <v>12</v>
          </cell>
          <cell r="M60">
            <v>8</v>
          </cell>
          <cell r="N60">
            <v>0</v>
          </cell>
          <cell r="O60">
            <v>38</v>
          </cell>
        </row>
        <row r="61">
          <cell r="G61" t="str">
            <v>105451-P.S.R. AGUA FRIA</v>
          </cell>
          <cell r="H61">
            <v>1</v>
          </cell>
          <cell r="J61">
            <v>4</v>
          </cell>
          <cell r="K61">
            <v>3</v>
          </cell>
          <cell r="L61">
            <v>7</v>
          </cell>
          <cell r="N61">
            <v>0</v>
          </cell>
          <cell r="O61">
            <v>15</v>
          </cell>
        </row>
        <row r="62">
          <cell r="G62" t="str">
            <v>105482-P.S.R. CANELA ALTA</v>
          </cell>
          <cell r="I62">
            <v>1</v>
          </cell>
          <cell r="K62">
            <v>10</v>
          </cell>
          <cell r="L62">
            <v>6</v>
          </cell>
          <cell r="M62">
            <v>5</v>
          </cell>
          <cell r="N62">
            <v>24</v>
          </cell>
          <cell r="O62">
            <v>46</v>
          </cell>
        </row>
        <row r="63">
          <cell r="G63" t="str">
            <v>105483-P.S.R. LOS RULOS</v>
          </cell>
          <cell r="I63">
            <v>1</v>
          </cell>
          <cell r="J63">
            <v>5</v>
          </cell>
          <cell r="K63">
            <v>4</v>
          </cell>
          <cell r="L63">
            <v>1</v>
          </cell>
          <cell r="M63">
            <v>2</v>
          </cell>
          <cell r="O63">
            <v>13</v>
          </cell>
        </row>
        <row r="64">
          <cell r="G64" t="str">
            <v>105484-P.S.R. HUENTELAUQUEN</v>
          </cell>
          <cell r="I64">
            <v>3</v>
          </cell>
          <cell r="K64">
            <v>7</v>
          </cell>
          <cell r="L64">
            <v>4</v>
          </cell>
          <cell r="M64">
            <v>7</v>
          </cell>
          <cell r="O64">
            <v>21</v>
          </cell>
        </row>
        <row r="65">
          <cell r="G65" t="str">
            <v>105488-P.S.R. ESPIRITU SANTO</v>
          </cell>
          <cell r="I65">
            <v>1</v>
          </cell>
          <cell r="O65">
            <v>1</v>
          </cell>
        </row>
        <row r="66">
          <cell r="G66" t="str">
            <v>04203-LOS VILOS</v>
          </cell>
          <cell r="H66">
            <v>21</v>
          </cell>
          <cell r="I66">
            <v>50</v>
          </cell>
          <cell r="J66">
            <v>62</v>
          </cell>
          <cell r="K66">
            <v>76</v>
          </cell>
          <cell r="L66">
            <v>117</v>
          </cell>
          <cell r="M66">
            <v>81</v>
          </cell>
          <cell r="N66">
            <v>81</v>
          </cell>
          <cell r="O66">
            <v>488</v>
          </cell>
        </row>
        <row r="67">
          <cell r="G67" t="str">
            <v>105108-HOSPITAL LOS VILOS</v>
          </cell>
          <cell r="H67">
            <v>10</v>
          </cell>
          <cell r="I67">
            <v>25</v>
          </cell>
          <cell r="J67">
            <v>22</v>
          </cell>
          <cell r="K67">
            <v>51</v>
          </cell>
          <cell r="L67">
            <v>46</v>
          </cell>
          <cell r="M67">
            <v>32</v>
          </cell>
          <cell r="N67">
            <v>17</v>
          </cell>
          <cell r="O67">
            <v>203</v>
          </cell>
        </row>
        <row r="68">
          <cell r="G68" t="str">
            <v>105478-P.S.R. CAIMANES                   </v>
          </cell>
          <cell r="H68">
            <v>7</v>
          </cell>
          <cell r="I68">
            <v>10</v>
          </cell>
          <cell r="J68">
            <v>18</v>
          </cell>
          <cell r="K68">
            <v>13</v>
          </cell>
          <cell r="L68">
            <v>28</v>
          </cell>
          <cell r="M68">
            <v>20</v>
          </cell>
          <cell r="N68">
            <v>6</v>
          </cell>
          <cell r="O68">
            <v>102</v>
          </cell>
        </row>
        <row r="69">
          <cell r="G69" t="str">
            <v>105479-P.S.R. GUANGUALI</v>
          </cell>
          <cell r="I69">
            <v>4</v>
          </cell>
          <cell r="J69">
            <v>3</v>
          </cell>
          <cell r="K69">
            <v>2</v>
          </cell>
          <cell r="L69">
            <v>6</v>
          </cell>
          <cell r="M69">
            <v>8</v>
          </cell>
          <cell r="N69">
            <v>3</v>
          </cell>
          <cell r="O69">
            <v>26</v>
          </cell>
        </row>
        <row r="70">
          <cell r="G70" t="str">
            <v>105480-P.S.R. QUILIMARI</v>
          </cell>
          <cell r="H70">
            <v>4</v>
          </cell>
          <cell r="I70">
            <v>5</v>
          </cell>
          <cell r="J70">
            <v>9</v>
          </cell>
          <cell r="K70">
            <v>10</v>
          </cell>
          <cell r="L70">
            <v>28</v>
          </cell>
          <cell r="M70">
            <v>15</v>
          </cell>
          <cell r="N70">
            <v>54</v>
          </cell>
          <cell r="O70">
            <v>125</v>
          </cell>
        </row>
        <row r="71">
          <cell r="G71" t="str">
            <v>105481-P.S.R. TILAMA</v>
          </cell>
          <cell r="I71">
            <v>0</v>
          </cell>
          <cell r="J71">
            <v>1</v>
          </cell>
          <cell r="L71">
            <v>0</v>
          </cell>
          <cell r="M71">
            <v>1</v>
          </cell>
          <cell r="O71">
            <v>2</v>
          </cell>
        </row>
        <row r="72">
          <cell r="G72" t="str">
            <v>105511-P.S.R. LOS CONDORES</v>
          </cell>
          <cell r="I72">
            <v>6</v>
          </cell>
          <cell r="J72">
            <v>9</v>
          </cell>
          <cell r="L72">
            <v>9</v>
          </cell>
          <cell r="M72">
            <v>5</v>
          </cell>
          <cell r="N72">
            <v>1</v>
          </cell>
          <cell r="O72">
            <v>30</v>
          </cell>
        </row>
        <row r="73">
          <cell r="G73" t="str">
            <v>04204-SALAMANCA</v>
          </cell>
          <cell r="H73">
            <v>282</v>
          </cell>
          <cell r="I73">
            <v>268</v>
          </cell>
          <cell r="J73">
            <v>214</v>
          </cell>
          <cell r="K73">
            <v>215</v>
          </cell>
          <cell r="L73">
            <v>253</v>
          </cell>
          <cell r="M73">
            <v>154</v>
          </cell>
          <cell r="N73">
            <v>176</v>
          </cell>
          <cell r="O73">
            <v>1562</v>
          </cell>
        </row>
        <row r="74">
          <cell r="G74" t="str">
            <v>105104-HOSPITAL SALAMANCA</v>
          </cell>
          <cell r="H74">
            <v>57</v>
          </cell>
          <cell r="I74">
            <v>76</v>
          </cell>
          <cell r="J74">
            <v>68</v>
          </cell>
          <cell r="K74">
            <v>97</v>
          </cell>
          <cell r="L74">
            <v>126</v>
          </cell>
          <cell r="M74">
            <v>89</v>
          </cell>
          <cell r="N74">
            <v>100</v>
          </cell>
          <cell r="O74">
            <v>613</v>
          </cell>
        </row>
        <row r="75">
          <cell r="G75" t="str">
            <v>105452-P.S.R. CUNCUMEN                 </v>
          </cell>
          <cell r="H75">
            <v>28</v>
          </cell>
          <cell r="I75">
            <v>12</v>
          </cell>
          <cell r="J75">
            <v>4</v>
          </cell>
          <cell r="K75">
            <v>12</v>
          </cell>
          <cell r="L75">
            <v>5</v>
          </cell>
          <cell r="M75">
            <v>14</v>
          </cell>
          <cell r="N75">
            <v>15</v>
          </cell>
          <cell r="O75">
            <v>90</v>
          </cell>
        </row>
        <row r="76">
          <cell r="G76" t="str">
            <v>105453-P.S.R. TRANQUILLA</v>
          </cell>
          <cell r="H76">
            <v>60</v>
          </cell>
          <cell r="I76">
            <v>28</v>
          </cell>
          <cell r="J76">
            <v>17</v>
          </cell>
          <cell r="K76">
            <v>19</v>
          </cell>
          <cell r="L76">
            <v>21</v>
          </cell>
          <cell r="N76">
            <v>19</v>
          </cell>
          <cell r="O76">
            <v>164</v>
          </cell>
        </row>
        <row r="77">
          <cell r="G77" t="str">
            <v>105455-P.S.R. CHILLEPIN</v>
          </cell>
          <cell r="H77">
            <v>0</v>
          </cell>
          <cell r="I77">
            <v>15</v>
          </cell>
          <cell r="J77">
            <v>6</v>
          </cell>
          <cell r="K77">
            <v>7</v>
          </cell>
          <cell r="L77">
            <v>1</v>
          </cell>
          <cell r="O77">
            <v>29</v>
          </cell>
        </row>
        <row r="78">
          <cell r="G78" t="str">
            <v>105456-P.S.R. LLIMPO</v>
          </cell>
          <cell r="H78">
            <v>26</v>
          </cell>
          <cell r="I78">
            <v>3</v>
          </cell>
          <cell r="J78">
            <v>3</v>
          </cell>
          <cell r="K78">
            <v>3</v>
          </cell>
          <cell r="L78">
            <v>1</v>
          </cell>
          <cell r="N78">
            <v>1</v>
          </cell>
          <cell r="O78">
            <v>37</v>
          </cell>
        </row>
        <row r="79">
          <cell r="G79" t="str">
            <v>105457-P.S.R. SAN AGUSTIN</v>
          </cell>
          <cell r="H79">
            <v>24</v>
          </cell>
          <cell r="J79">
            <v>11</v>
          </cell>
          <cell r="K79">
            <v>0</v>
          </cell>
          <cell r="L79">
            <v>1</v>
          </cell>
          <cell r="M79">
            <v>0</v>
          </cell>
          <cell r="N79">
            <v>2</v>
          </cell>
          <cell r="O79">
            <v>38</v>
          </cell>
        </row>
        <row r="80">
          <cell r="G80" t="str">
            <v>105458-P.S.R. TAHUINCO</v>
          </cell>
          <cell r="H80">
            <v>15</v>
          </cell>
          <cell r="I80">
            <v>36</v>
          </cell>
          <cell r="J80">
            <v>28</v>
          </cell>
          <cell r="K80">
            <v>24</v>
          </cell>
          <cell r="L80">
            <v>48</v>
          </cell>
          <cell r="M80">
            <v>45</v>
          </cell>
          <cell r="N80">
            <v>29</v>
          </cell>
          <cell r="O80">
            <v>225</v>
          </cell>
        </row>
        <row r="81">
          <cell r="G81" t="str">
            <v>105491-P.S.R. QUELEN BAJO</v>
          </cell>
          <cell r="H81">
            <v>43</v>
          </cell>
          <cell r="I81">
            <v>57</v>
          </cell>
          <cell r="J81">
            <v>41</v>
          </cell>
          <cell r="K81">
            <v>22</v>
          </cell>
          <cell r="L81">
            <v>26</v>
          </cell>
          <cell r="N81">
            <v>10</v>
          </cell>
          <cell r="O81">
            <v>199</v>
          </cell>
        </row>
        <row r="82">
          <cell r="G82" t="str">
            <v>105492-P.S.R. CAMISA</v>
          </cell>
          <cell r="H82">
            <v>7</v>
          </cell>
          <cell r="I82">
            <v>25</v>
          </cell>
          <cell r="J82">
            <v>9</v>
          </cell>
          <cell r="K82">
            <v>3</v>
          </cell>
          <cell r="L82">
            <v>4</v>
          </cell>
          <cell r="M82">
            <v>2</v>
          </cell>
          <cell r="O82">
            <v>50</v>
          </cell>
        </row>
        <row r="83">
          <cell r="G83" t="str">
            <v>105501-P.S.R. ARBOLEDA GRANDE</v>
          </cell>
          <cell r="H83">
            <v>22</v>
          </cell>
          <cell r="I83">
            <v>16</v>
          </cell>
          <cell r="J83">
            <v>27</v>
          </cell>
          <cell r="K83">
            <v>28</v>
          </cell>
          <cell r="L83">
            <v>20</v>
          </cell>
          <cell r="M83">
            <v>4</v>
          </cell>
          <cell r="N83">
            <v>0</v>
          </cell>
          <cell r="O83">
            <v>117</v>
          </cell>
        </row>
        <row r="84">
          <cell r="G84" t="str">
            <v>04301-OVALLE</v>
          </cell>
          <cell r="H84">
            <v>332</v>
          </cell>
          <cell r="I84">
            <v>395</v>
          </cell>
          <cell r="J84">
            <v>609</v>
          </cell>
          <cell r="K84">
            <v>443</v>
          </cell>
          <cell r="L84">
            <v>541</v>
          </cell>
          <cell r="M84">
            <v>732</v>
          </cell>
          <cell r="N84">
            <v>507</v>
          </cell>
          <cell r="O84">
            <v>3559</v>
          </cell>
        </row>
        <row r="85">
          <cell r="G85" t="str">
            <v>105315-CES. RURAL C. DE TAMAYA</v>
          </cell>
          <cell r="H85">
            <v>37</v>
          </cell>
          <cell r="I85">
            <v>44</v>
          </cell>
          <cell r="J85">
            <v>35</v>
          </cell>
          <cell r="K85">
            <v>23</v>
          </cell>
          <cell r="L85">
            <v>65</v>
          </cell>
          <cell r="M85">
            <v>69</v>
          </cell>
          <cell r="N85">
            <v>63</v>
          </cell>
          <cell r="O85">
            <v>336</v>
          </cell>
        </row>
        <row r="86">
          <cell r="G86" t="str">
            <v>105317-CES. JORGE JORDAN D.</v>
          </cell>
          <cell r="H86">
            <v>75</v>
          </cell>
          <cell r="I86">
            <v>58</v>
          </cell>
          <cell r="J86">
            <v>196</v>
          </cell>
          <cell r="K86">
            <v>94</v>
          </cell>
          <cell r="L86">
            <v>113</v>
          </cell>
          <cell r="M86">
            <v>124</v>
          </cell>
          <cell r="N86">
            <v>99</v>
          </cell>
          <cell r="O86">
            <v>759</v>
          </cell>
        </row>
        <row r="87">
          <cell r="G87" t="str">
            <v>105322-CES. MARCOS MACUADA</v>
          </cell>
          <cell r="H87">
            <v>131</v>
          </cell>
          <cell r="I87">
            <v>205</v>
          </cell>
          <cell r="J87">
            <v>211</v>
          </cell>
          <cell r="K87">
            <v>180</v>
          </cell>
          <cell r="L87">
            <v>145</v>
          </cell>
          <cell r="M87">
            <v>372</v>
          </cell>
          <cell r="N87">
            <v>211</v>
          </cell>
          <cell r="O87">
            <v>1455</v>
          </cell>
        </row>
        <row r="88">
          <cell r="G88" t="str">
            <v>105324-CES. SOTAQUI</v>
          </cell>
          <cell r="H88">
            <v>18</v>
          </cell>
          <cell r="I88">
            <v>43</v>
          </cell>
          <cell r="J88">
            <v>40</v>
          </cell>
          <cell r="K88">
            <v>19</v>
          </cell>
          <cell r="L88">
            <v>33</v>
          </cell>
          <cell r="M88">
            <v>32</v>
          </cell>
          <cell r="N88">
            <v>43</v>
          </cell>
          <cell r="O88">
            <v>228</v>
          </cell>
        </row>
        <row r="89">
          <cell r="G89" t="str">
            <v>105415-P.S.R. BARRAZA</v>
          </cell>
          <cell r="H89">
            <v>4</v>
          </cell>
          <cell r="I89">
            <v>5</v>
          </cell>
          <cell r="L89">
            <v>14</v>
          </cell>
          <cell r="M89">
            <v>11</v>
          </cell>
          <cell r="N89">
            <v>0</v>
          </cell>
          <cell r="O89">
            <v>34</v>
          </cell>
        </row>
        <row r="90">
          <cell r="G90" t="str">
            <v>105416-P.S.R. CAMARICO                  </v>
          </cell>
          <cell r="I90">
            <v>3</v>
          </cell>
          <cell r="J90">
            <v>21</v>
          </cell>
          <cell r="K90">
            <v>51</v>
          </cell>
          <cell r="M90">
            <v>1</v>
          </cell>
          <cell r="N90">
            <v>4</v>
          </cell>
          <cell r="O90">
            <v>80</v>
          </cell>
        </row>
        <row r="91">
          <cell r="G91" t="str">
            <v>105417-P.S.R. ALCONES BAJOS</v>
          </cell>
          <cell r="I91">
            <v>1</v>
          </cell>
          <cell r="L91">
            <v>13</v>
          </cell>
          <cell r="M91">
            <v>23</v>
          </cell>
          <cell r="N91">
            <v>9</v>
          </cell>
          <cell r="O91">
            <v>46</v>
          </cell>
        </row>
        <row r="92">
          <cell r="G92" t="str">
            <v>105419-P.S.R. LAS SOSSAS</v>
          </cell>
          <cell r="K92">
            <v>12</v>
          </cell>
          <cell r="L92">
            <v>9</v>
          </cell>
          <cell r="O92">
            <v>21</v>
          </cell>
        </row>
        <row r="93">
          <cell r="G93" t="str">
            <v>105420-P.S.R. LIMARI</v>
          </cell>
          <cell r="H93">
            <v>5</v>
          </cell>
          <cell r="I93">
            <v>2</v>
          </cell>
          <cell r="J93">
            <v>18</v>
          </cell>
          <cell r="K93">
            <v>26</v>
          </cell>
          <cell r="L93">
            <v>46</v>
          </cell>
          <cell r="M93">
            <v>8</v>
          </cell>
          <cell r="N93">
            <v>2</v>
          </cell>
          <cell r="O93">
            <v>107</v>
          </cell>
        </row>
        <row r="94">
          <cell r="G94" t="str">
            <v>105422-P.S.R. HORNILLOS</v>
          </cell>
          <cell r="I94">
            <v>1</v>
          </cell>
          <cell r="M94">
            <v>1</v>
          </cell>
          <cell r="O94">
            <v>2</v>
          </cell>
        </row>
        <row r="95">
          <cell r="G95" t="str">
            <v>105437-P.S.R. CHALINGA</v>
          </cell>
          <cell r="L95">
            <v>5</v>
          </cell>
          <cell r="M95">
            <v>7</v>
          </cell>
          <cell r="O95">
            <v>12</v>
          </cell>
        </row>
        <row r="96">
          <cell r="G96" t="str">
            <v>105439-P.S.R. CERRO BLANCO</v>
          </cell>
          <cell r="L96">
            <v>4</v>
          </cell>
          <cell r="N96">
            <v>1</v>
          </cell>
          <cell r="O96">
            <v>5</v>
          </cell>
        </row>
        <row r="97">
          <cell r="G97" t="str">
            <v>105507-P.S.R. HUAMALATA</v>
          </cell>
          <cell r="H97">
            <v>5</v>
          </cell>
          <cell r="I97">
            <v>9</v>
          </cell>
          <cell r="J97">
            <v>7</v>
          </cell>
          <cell r="K97">
            <v>5</v>
          </cell>
          <cell r="L97">
            <v>10</v>
          </cell>
          <cell r="N97">
            <v>0</v>
          </cell>
          <cell r="O97">
            <v>36</v>
          </cell>
        </row>
        <row r="98">
          <cell r="G98" t="str">
            <v>105510-P.S.R. RECOLETA</v>
          </cell>
          <cell r="H98">
            <v>4</v>
          </cell>
          <cell r="I98">
            <v>0</v>
          </cell>
          <cell r="J98">
            <v>57</v>
          </cell>
          <cell r="N98">
            <v>14</v>
          </cell>
          <cell r="O98">
            <v>75</v>
          </cell>
        </row>
        <row r="99">
          <cell r="G99" t="str">
            <v>105722-CECOF SAN JOSE DE LA DEHESA</v>
          </cell>
          <cell r="H99">
            <v>36</v>
          </cell>
          <cell r="I99">
            <v>9</v>
          </cell>
          <cell r="J99">
            <v>8</v>
          </cell>
          <cell r="K99">
            <v>23</v>
          </cell>
          <cell r="L99">
            <v>64</v>
          </cell>
          <cell r="M99">
            <v>57</v>
          </cell>
          <cell r="N99">
            <v>42</v>
          </cell>
          <cell r="O99">
            <v>239</v>
          </cell>
        </row>
        <row r="100">
          <cell r="G100" t="str">
            <v>105723-CECOF LIMARI</v>
          </cell>
          <cell r="H100">
            <v>17</v>
          </cell>
          <cell r="I100">
            <v>15</v>
          </cell>
          <cell r="J100">
            <v>16</v>
          </cell>
          <cell r="K100">
            <v>10</v>
          </cell>
          <cell r="L100">
            <v>20</v>
          </cell>
          <cell r="M100">
            <v>27</v>
          </cell>
          <cell r="N100">
            <v>19</v>
          </cell>
          <cell r="O100">
            <v>124</v>
          </cell>
        </row>
        <row r="101">
          <cell r="G101" t="str">
            <v>04302-COMBARBALÁ</v>
          </cell>
          <cell r="H101">
            <v>40</v>
          </cell>
          <cell r="I101">
            <v>55</v>
          </cell>
          <cell r="J101">
            <v>43</v>
          </cell>
          <cell r="K101">
            <v>56</v>
          </cell>
          <cell r="L101">
            <v>94</v>
          </cell>
          <cell r="M101">
            <v>54</v>
          </cell>
          <cell r="N101">
            <v>75</v>
          </cell>
          <cell r="O101">
            <v>417</v>
          </cell>
        </row>
        <row r="102">
          <cell r="G102" t="str">
            <v>105105-HOSPITAL COMBARBALA</v>
          </cell>
          <cell r="H102">
            <v>16</v>
          </cell>
          <cell r="I102">
            <v>45</v>
          </cell>
          <cell r="J102">
            <v>23</v>
          </cell>
          <cell r="K102">
            <v>31</v>
          </cell>
          <cell r="L102">
            <v>39</v>
          </cell>
          <cell r="M102">
            <v>25</v>
          </cell>
          <cell r="N102">
            <v>60</v>
          </cell>
          <cell r="O102">
            <v>239</v>
          </cell>
        </row>
        <row r="103">
          <cell r="G103" t="str">
            <v>105433-P.S.R. SAN LORENZO</v>
          </cell>
          <cell r="I103">
            <v>10</v>
          </cell>
          <cell r="J103">
            <v>3</v>
          </cell>
          <cell r="O103">
            <v>13</v>
          </cell>
        </row>
        <row r="104">
          <cell r="G104" t="str">
            <v>105434-P.S.R. SAN MARCOS</v>
          </cell>
          <cell r="J104">
            <v>0</v>
          </cell>
          <cell r="K104">
            <v>15</v>
          </cell>
          <cell r="O104">
            <v>15</v>
          </cell>
        </row>
        <row r="105">
          <cell r="G105" t="str">
            <v>105441-P.S.R. MANQUEHUA</v>
          </cell>
          <cell r="L105">
            <v>18</v>
          </cell>
          <cell r="M105">
            <v>15</v>
          </cell>
          <cell r="O105">
            <v>33</v>
          </cell>
        </row>
        <row r="106">
          <cell r="G106" t="str">
            <v>105459-P.S.R. BARRANCAS                </v>
          </cell>
          <cell r="H106">
            <v>15</v>
          </cell>
          <cell r="O106">
            <v>15</v>
          </cell>
        </row>
        <row r="107">
          <cell r="G107" t="str">
            <v>105460-P.S.R. COGOTI 18</v>
          </cell>
          <cell r="N107">
            <v>10</v>
          </cell>
          <cell r="O107">
            <v>10</v>
          </cell>
        </row>
        <row r="108">
          <cell r="G108" t="str">
            <v>105461-P.S.R. EL HUACHO</v>
          </cell>
          <cell r="H108">
            <v>2</v>
          </cell>
          <cell r="O108">
            <v>2</v>
          </cell>
        </row>
        <row r="109">
          <cell r="G109" t="str">
            <v>105463-P.S.R. QUILITAPIA</v>
          </cell>
          <cell r="L109">
            <v>28</v>
          </cell>
          <cell r="M109">
            <v>14</v>
          </cell>
          <cell r="N109">
            <v>5</v>
          </cell>
          <cell r="O109">
            <v>47</v>
          </cell>
        </row>
        <row r="110">
          <cell r="G110" t="str">
            <v>105464-P.S.R. LA LIGUA</v>
          </cell>
          <cell r="J110">
            <v>17</v>
          </cell>
          <cell r="K110">
            <v>10</v>
          </cell>
          <cell r="L110">
            <v>9</v>
          </cell>
          <cell r="O110">
            <v>36</v>
          </cell>
        </row>
        <row r="111">
          <cell r="G111" t="str">
            <v>105490-P.S.R. EL DURAZNO</v>
          </cell>
          <cell r="H111">
            <v>7</v>
          </cell>
          <cell r="O111">
            <v>7</v>
          </cell>
        </row>
        <row r="112">
          <cell r="G112" t="str">
            <v>04303-MONTE PATRIA</v>
          </cell>
          <cell r="H112">
            <v>145</v>
          </cell>
          <cell r="I112">
            <v>162</v>
          </cell>
          <cell r="J112">
            <v>157</v>
          </cell>
          <cell r="K112">
            <v>144</v>
          </cell>
          <cell r="L112">
            <v>144</v>
          </cell>
          <cell r="M112">
            <v>142</v>
          </cell>
          <cell r="N112">
            <v>169</v>
          </cell>
          <cell r="O112">
            <v>1063</v>
          </cell>
        </row>
        <row r="113">
          <cell r="G113" t="str">
            <v>105307-CES. RURAL MONTE PATRIA</v>
          </cell>
          <cell r="H113">
            <v>30</v>
          </cell>
          <cell r="I113">
            <v>78</v>
          </cell>
          <cell r="J113">
            <v>76</v>
          </cell>
          <cell r="K113">
            <v>63</v>
          </cell>
          <cell r="L113">
            <v>63</v>
          </cell>
          <cell r="M113">
            <v>54</v>
          </cell>
          <cell r="N113">
            <v>62</v>
          </cell>
          <cell r="O113">
            <v>426</v>
          </cell>
        </row>
        <row r="114">
          <cell r="G114" t="str">
            <v>105311-CES. RURAL CHAÑARAL ALTO</v>
          </cell>
          <cell r="H114">
            <v>23</v>
          </cell>
          <cell r="I114">
            <v>9</v>
          </cell>
          <cell r="J114">
            <v>27</v>
          </cell>
          <cell r="K114">
            <v>32</v>
          </cell>
          <cell r="L114">
            <v>34</v>
          </cell>
          <cell r="M114">
            <v>23</v>
          </cell>
          <cell r="N114">
            <v>27</v>
          </cell>
          <cell r="O114">
            <v>175</v>
          </cell>
        </row>
        <row r="115">
          <cell r="G115" t="str">
            <v>105312-CES. RURAL CAREN</v>
          </cell>
          <cell r="H115">
            <v>16</v>
          </cell>
          <cell r="I115">
            <v>11</v>
          </cell>
          <cell r="J115">
            <v>11</v>
          </cell>
          <cell r="K115">
            <v>5</v>
          </cell>
          <cell r="L115">
            <v>11</v>
          </cell>
          <cell r="M115">
            <v>6</v>
          </cell>
          <cell r="N115">
            <v>13</v>
          </cell>
          <cell r="O115">
            <v>73</v>
          </cell>
        </row>
        <row r="116">
          <cell r="G116" t="str">
            <v>105318-CES. RURAL EL PALQUI</v>
          </cell>
          <cell r="H116">
            <v>67</v>
          </cell>
          <cell r="I116">
            <v>32</v>
          </cell>
          <cell r="J116">
            <v>25</v>
          </cell>
          <cell r="K116">
            <v>30</v>
          </cell>
          <cell r="L116">
            <v>21</v>
          </cell>
          <cell r="M116">
            <v>48</v>
          </cell>
          <cell r="N116">
            <v>50</v>
          </cell>
          <cell r="O116">
            <v>273</v>
          </cell>
        </row>
        <row r="117">
          <cell r="G117" t="str">
            <v>105425-P.S.R. CHILECITO</v>
          </cell>
          <cell r="J117">
            <v>4</v>
          </cell>
          <cell r="M117">
            <v>3</v>
          </cell>
          <cell r="O117">
            <v>7</v>
          </cell>
        </row>
        <row r="118">
          <cell r="G118" t="str">
            <v>105427-P.S.R. HACIENDA VALDIVIA</v>
          </cell>
          <cell r="I118">
            <v>5</v>
          </cell>
          <cell r="L118">
            <v>2</v>
          </cell>
          <cell r="M118">
            <v>1</v>
          </cell>
          <cell r="O118">
            <v>8</v>
          </cell>
        </row>
        <row r="119">
          <cell r="G119" t="str">
            <v>105428-P.S.R. HUATULAME</v>
          </cell>
          <cell r="K119">
            <v>4</v>
          </cell>
          <cell r="M119">
            <v>3</v>
          </cell>
          <cell r="O119">
            <v>7</v>
          </cell>
        </row>
        <row r="120">
          <cell r="G120" t="str">
            <v>105430-P.S.R. MIALQUI</v>
          </cell>
          <cell r="H120">
            <v>1</v>
          </cell>
          <cell r="I120">
            <v>1</v>
          </cell>
          <cell r="J120">
            <v>1</v>
          </cell>
          <cell r="N120">
            <v>4</v>
          </cell>
          <cell r="O120">
            <v>7</v>
          </cell>
        </row>
        <row r="121">
          <cell r="G121" t="str">
            <v>105431-P.S.R. PEDREGAL</v>
          </cell>
          <cell r="H121">
            <v>4</v>
          </cell>
          <cell r="I121">
            <v>10</v>
          </cell>
          <cell r="L121">
            <v>3</v>
          </cell>
          <cell r="N121">
            <v>3</v>
          </cell>
          <cell r="O121">
            <v>20</v>
          </cell>
        </row>
        <row r="122">
          <cell r="G122" t="str">
            <v>105432-P.S.R. RAPEL</v>
          </cell>
          <cell r="I122">
            <v>4</v>
          </cell>
          <cell r="J122">
            <v>1</v>
          </cell>
          <cell r="N122">
            <v>3</v>
          </cell>
          <cell r="O122">
            <v>8</v>
          </cell>
        </row>
        <row r="123">
          <cell r="G123" t="str">
            <v>105435-P.S.R. TULAHUEN</v>
          </cell>
          <cell r="H123">
            <v>3</v>
          </cell>
          <cell r="I123">
            <v>3</v>
          </cell>
          <cell r="J123">
            <v>10</v>
          </cell>
          <cell r="K123">
            <v>7</v>
          </cell>
          <cell r="L123">
            <v>7</v>
          </cell>
          <cell r="M123">
            <v>1</v>
          </cell>
          <cell r="N123">
            <v>3</v>
          </cell>
          <cell r="O123">
            <v>34</v>
          </cell>
        </row>
        <row r="124">
          <cell r="G124" t="str">
            <v>105436-P.S.R. EL MAITEN</v>
          </cell>
          <cell r="I124">
            <v>4</v>
          </cell>
          <cell r="J124">
            <v>1</v>
          </cell>
          <cell r="K124">
            <v>2</v>
          </cell>
          <cell r="L124">
            <v>0</v>
          </cell>
          <cell r="N124">
            <v>3</v>
          </cell>
          <cell r="O124">
            <v>10</v>
          </cell>
        </row>
        <row r="125">
          <cell r="G125" t="str">
            <v>105489-P.S.R. RAMADAS DE TULAHUEN</v>
          </cell>
          <cell r="H125">
            <v>1</v>
          </cell>
          <cell r="I125">
            <v>5</v>
          </cell>
          <cell r="J125">
            <v>1</v>
          </cell>
          <cell r="K125">
            <v>1</v>
          </cell>
          <cell r="L125">
            <v>3</v>
          </cell>
          <cell r="M125">
            <v>3</v>
          </cell>
          <cell r="N125">
            <v>1</v>
          </cell>
          <cell r="O125">
            <v>15</v>
          </cell>
        </row>
        <row r="126">
          <cell r="G126" t="str">
            <v>04304-PUNITAQUI</v>
          </cell>
          <cell r="H126">
            <v>41</v>
          </cell>
          <cell r="I126">
            <v>80</v>
          </cell>
          <cell r="J126">
            <v>74</v>
          </cell>
          <cell r="K126">
            <v>13</v>
          </cell>
          <cell r="L126">
            <v>100</v>
          </cell>
          <cell r="M126">
            <v>93</v>
          </cell>
          <cell r="N126">
            <v>79</v>
          </cell>
          <cell r="O126">
            <v>480</v>
          </cell>
        </row>
        <row r="127">
          <cell r="G127" t="str">
            <v>105308-CES. RURAL PUNITAQUI</v>
          </cell>
          <cell r="H127">
            <v>41</v>
          </cell>
          <cell r="I127">
            <v>80</v>
          </cell>
          <cell r="J127">
            <v>73</v>
          </cell>
          <cell r="K127">
            <v>13</v>
          </cell>
          <cell r="L127">
            <v>100</v>
          </cell>
          <cell r="M127">
            <v>87</v>
          </cell>
          <cell r="N127">
            <v>73</v>
          </cell>
          <cell r="O127">
            <v>467</v>
          </cell>
        </row>
        <row r="128">
          <cell r="G128" t="str">
            <v>105440-P.S.R. DIVISADERO</v>
          </cell>
          <cell r="M128">
            <v>6</v>
          </cell>
          <cell r="N128">
            <v>6</v>
          </cell>
          <cell r="O128">
            <v>12</v>
          </cell>
        </row>
        <row r="129">
          <cell r="G129" t="str">
            <v>105508-P.S.R. EL PARRAL DE QUILES  </v>
          </cell>
          <cell r="J129">
            <v>1</v>
          </cell>
          <cell r="O129">
            <v>1</v>
          </cell>
        </row>
        <row r="130">
          <cell r="G130" t="str">
            <v>04305-RIO HURATDO</v>
          </cell>
          <cell r="H130">
            <v>3</v>
          </cell>
          <cell r="I130">
            <v>12</v>
          </cell>
          <cell r="J130">
            <v>30</v>
          </cell>
          <cell r="K130">
            <v>45</v>
          </cell>
          <cell r="L130">
            <v>42</v>
          </cell>
          <cell r="M130">
            <v>48</v>
          </cell>
          <cell r="N130">
            <v>61</v>
          </cell>
          <cell r="O130">
            <v>241</v>
          </cell>
        </row>
        <row r="131">
          <cell r="G131" t="str">
            <v>105310-CES. RURAL PICHASCA</v>
          </cell>
          <cell r="H131">
            <v>2</v>
          </cell>
          <cell r="I131">
            <v>6</v>
          </cell>
          <cell r="J131">
            <v>18</v>
          </cell>
          <cell r="K131">
            <v>9</v>
          </cell>
          <cell r="L131">
            <v>23</v>
          </cell>
          <cell r="M131">
            <v>21</v>
          </cell>
          <cell r="N131">
            <v>20</v>
          </cell>
          <cell r="O131">
            <v>99</v>
          </cell>
        </row>
        <row r="132">
          <cell r="G132" t="str">
            <v>105409-P.S.R. EL CHAÑAR</v>
          </cell>
          <cell r="I132">
            <v>1</v>
          </cell>
          <cell r="K132">
            <v>4</v>
          </cell>
          <cell r="L132">
            <v>1</v>
          </cell>
          <cell r="N132">
            <v>3</v>
          </cell>
          <cell r="O132">
            <v>9</v>
          </cell>
        </row>
        <row r="133">
          <cell r="G133" t="str">
            <v>105410-P.S.R. HURTADO</v>
          </cell>
          <cell r="I133">
            <v>1</v>
          </cell>
          <cell r="J133">
            <v>3</v>
          </cell>
          <cell r="K133">
            <v>8</v>
          </cell>
          <cell r="L133">
            <v>10</v>
          </cell>
          <cell r="M133">
            <v>9</v>
          </cell>
          <cell r="N133">
            <v>11</v>
          </cell>
          <cell r="O133">
            <v>42</v>
          </cell>
        </row>
        <row r="134">
          <cell r="G134" t="str">
            <v>105411-P.S.R. LAS BREAS</v>
          </cell>
          <cell r="I134">
            <v>1</v>
          </cell>
          <cell r="K134">
            <v>5</v>
          </cell>
          <cell r="L134">
            <v>1</v>
          </cell>
          <cell r="N134">
            <v>5</v>
          </cell>
          <cell r="O134">
            <v>12</v>
          </cell>
        </row>
        <row r="135">
          <cell r="G135" t="str">
            <v>105413-P.S.R. SAMO ALTO</v>
          </cell>
          <cell r="J135">
            <v>4</v>
          </cell>
          <cell r="K135">
            <v>11</v>
          </cell>
          <cell r="L135">
            <v>3</v>
          </cell>
          <cell r="M135">
            <v>6</v>
          </cell>
          <cell r="N135">
            <v>16</v>
          </cell>
          <cell r="O135">
            <v>40</v>
          </cell>
        </row>
        <row r="136">
          <cell r="G136" t="str">
            <v>105414-P.S.R. SERON</v>
          </cell>
          <cell r="H136">
            <v>1</v>
          </cell>
          <cell r="I136">
            <v>0</v>
          </cell>
          <cell r="K136">
            <v>6</v>
          </cell>
          <cell r="L136">
            <v>3</v>
          </cell>
          <cell r="M136">
            <v>12</v>
          </cell>
          <cell r="N136">
            <v>2</v>
          </cell>
          <cell r="O136">
            <v>24</v>
          </cell>
        </row>
        <row r="137">
          <cell r="G137" t="str">
            <v>105503-P.S.R. TABAQUEROS</v>
          </cell>
          <cell r="I137">
            <v>3</v>
          </cell>
          <cell r="J137">
            <v>5</v>
          </cell>
          <cell r="K137">
            <v>2</v>
          </cell>
          <cell r="L137">
            <v>1</v>
          </cell>
          <cell r="N137">
            <v>4</v>
          </cell>
          <cell r="O137">
            <v>15</v>
          </cell>
        </row>
        <row r="138">
          <cell r="G138" t="str">
            <v>Total general</v>
          </cell>
          <cell r="H138">
            <v>2360</v>
          </cell>
          <cell r="I138">
            <v>2369</v>
          </cell>
          <cell r="J138">
            <v>3232</v>
          </cell>
          <cell r="K138">
            <v>2814</v>
          </cell>
          <cell r="L138">
            <v>4687</v>
          </cell>
          <cell r="M138">
            <v>4041</v>
          </cell>
          <cell r="N138">
            <v>3365</v>
          </cell>
          <cell r="O138">
            <v>22868</v>
          </cell>
        </row>
      </sheetData>
      <sheetData sheetId="1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137</v>
          </cell>
          <cell r="O4">
            <v>943</v>
          </cell>
        </row>
        <row r="5">
          <cell r="G5" t="str">
            <v>105010- DIRECCION DEL SERVICIO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O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603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150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90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35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48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4</v>
          </cell>
        </row>
        <row r="14">
          <cell r="G14" t="str">
            <v>105402-P.S.R. EL ROMERO</v>
          </cell>
          <cell r="K14">
            <v>1</v>
          </cell>
          <cell r="O14">
            <v>1</v>
          </cell>
        </row>
        <row r="15">
          <cell r="G15" t="str">
            <v>105499-P.S.R. LAMBERT</v>
          </cell>
          <cell r="K15">
            <v>1</v>
          </cell>
          <cell r="O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O16">
            <v>4</v>
          </cell>
        </row>
        <row r="17">
          <cell r="G17" t="str">
            <v>105701-CECOF VILLA ALEMANIA</v>
          </cell>
          <cell r="J17">
            <v>1</v>
          </cell>
          <cell r="O17">
            <v>1</v>
          </cell>
        </row>
        <row r="18">
          <cell r="G18" t="str">
            <v>04102-COQUIMBO</v>
          </cell>
          <cell r="H18">
            <v>141</v>
          </cell>
          <cell r="I18">
            <v>120</v>
          </cell>
          <cell r="J18">
            <v>130</v>
          </cell>
          <cell r="K18">
            <v>137</v>
          </cell>
          <cell r="L18">
            <v>124</v>
          </cell>
          <cell r="M18">
            <v>132</v>
          </cell>
          <cell r="N18">
            <v>130</v>
          </cell>
          <cell r="O18">
            <v>914</v>
          </cell>
        </row>
        <row r="19">
          <cell r="G19" t="str">
            <v>105101-HOSPITAL COQUIMBO</v>
          </cell>
          <cell r="H19">
            <v>83</v>
          </cell>
          <cell r="I19">
            <v>50</v>
          </cell>
          <cell r="J19">
            <v>51</v>
          </cell>
          <cell r="K19">
            <v>58</v>
          </cell>
          <cell r="L19">
            <v>62</v>
          </cell>
          <cell r="M19">
            <v>42</v>
          </cell>
          <cell r="N19">
            <v>31</v>
          </cell>
          <cell r="O19">
            <v>377</v>
          </cell>
        </row>
        <row r="20">
          <cell r="G20" t="str">
            <v>105303-CES. SAN JUAN</v>
          </cell>
          <cell r="H20">
            <v>8</v>
          </cell>
          <cell r="I20">
            <v>14</v>
          </cell>
          <cell r="J20">
            <v>10</v>
          </cell>
          <cell r="K20">
            <v>7</v>
          </cell>
          <cell r="L20">
            <v>7</v>
          </cell>
          <cell r="M20">
            <v>6</v>
          </cell>
          <cell r="N20">
            <v>3</v>
          </cell>
          <cell r="O20">
            <v>55</v>
          </cell>
        </row>
        <row r="21">
          <cell r="G21" t="str">
            <v>105304-CES. SANTA CECILIA</v>
          </cell>
          <cell r="H21">
            <v>9</v>
          </cell>
          <cell r="I21">
            <v>19</v>
          </cell>
          <cell r="J21">
            <v>17</v>
          </cell>
          <cell r="K21">
            <v>12</v>
          </cell>
          <cell r="L21">
            <v>4</v>
          </cell>
          <cell r="M21">
            <v>11</v>
          </cell>
          <cell r="N21">
            <v>15</v>
          </cell>
          <cell r="O21">
            <v>87</v>
          </cell>
        </row>
        <row r="22">
          <cell r="G22" t="str">
            <v>105305-CES. TIERRAS BLANCAS</v>
          </cell>
          <cell r="H22">
            <v>4</v>
          </cell>
          <cell r="I22">
            <v>3</v>
          </cell>
          <cell r="J22">
            <v>8</v>
          </cell>
          <cell r="K22">
            <v>4</v>
          </cell>
          <cell r="L22">
            <v>9</v>
          </cell>
          <cell r="M22">
            <v>4</v>
          </cell>
          <cell r="N22">
            <v>3</v>
          </cell>
          <cell r="O22">
            <v>35</v>
          </cell>
        </row>
        <row r="23">
          <cell r="G23" t="str">
            <v>105321-CES. RURAL  TONGOY</v>
          </cell>
          <cell r="H23">
            <v>2</v>
          </cell>
          <cell r="I23">
            <v>2</v>
          </cell>
          <cell r="J23">
            <v>1</v>
          </cell>
          <cell r="K23">
            <v>2</v>
          </cell>
          <cell r="L23">
            <v>3</v>
          </cell>
          <cell r="M23">
            <v>4</v>
          </cell>
          <cell r="N23">
            <v>4</v>
          </cell>
          <cell r="O23">
            <v>18</v>
          </cell>
        </row>
        <row r="24">
          <cell r="G24" t="str">
            <v>105323-CES. DR. SERGIO AGUILAR</v>
          </cell>
          <cell r="H24">
            <v>35</v>
          </cell>
          <cell r="I24">
            <v>28</v>
          </cell>
          <cell r="J24">
            <v>36</v>
          </cell>
          <cell r="K24">
            <v>45</v>
          </cell>
          <cell r="L24">
            <v>34</v>
          </cell>
          <cell r="M24">
            <v>59</v>
          </cell>
          <cell r="N24">
            <v>67</v>
          </cell>
          <cell r="O24">
            <v>304</v>
          </cell>
        </row>
        <row r="25">
          <cell r="G25" t="str">
            <v>105405-P.S.R. GUANAQUEROS</v>
          </cell>
          <cell r="I25">
            <v>1</v>
          </cell>
          <cell r="J25">
            <v>0</v>
          </cell>
          <cell r="K25">
            <v>3</v>
          </cell>
          <cell r="L25">
            <v>1</v>
          </cell>
          <cell r="M25">
            <v>1</v>
          </cell>
          <cell r="O25">
            <v>6</v>
          </cell>
        </row>
        <row r="26">
          <cell r="G26" t="str">
            <v>105406-P.S.R. PAN DE AZUCAR</v>
          </cell>
          <cell r="H26">
            <v>0</v>
          </cell>
          <cell r="I26">
            <v>3</v>
          </cell>
          <cell r="J26">
            <v>4</v>
          </cell>
          <cell r="K26">
            <v>5</v>
          </cell>
          <cell r="L26">
            <v>3</v>
          </cell>
          <cell r="M26">
            <v>4</v>
          </cell>
          <cell r="N26">
            <v>6</v>
          </cell>
          <cell r="O26">
            <v>25</v>
          </cell>
        </row>
        <row r="27">
          <cell r="G27" t="str">
            <v>105705-CECOF EL ALBA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7</v>
          </cell>
        </row>
        <row r="28">
          <cell r="G28" t="str">
            <v>04103-ANDACOLLO</v>
          </cell>
          <cell r="H28">
            <v>1</v>
          </cell>
          <cell r="I28">
            <v>0</v>
          </cell>
          <cell r="K28">
            <v>3</v>
          </cell>
          <cell r="L28">
            <v>2</v>
          </cell>
          <cell r="M28">
            <v>2</v>
          </cell>
          <cell r="N28">
            <v>3</v>
          </cell>
          <cell r="O28">
            <v>11</v>
          </cell>
        </row>
        <row r="29">
          <cell r="G29" t="str">
            <v>105106-HOSPITAL 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11</v>
          </cell>
        </row>
        <row r="30">
          <cell r="G30" t="str">
            <v>04104-LA HIGUERA</v>
          </cell>
          <cell r="I30">
            <v>3</v>
          </cell>
          <cell r="J30">
            <v>2</v>
          </cell>
          <cell r="K30">
            <v>1</v>
          </cell>
          <cell r="M30">
            <v>0</v>
          </cell>
          <cell r="O30">
            <v>6</v>
          </cell>
        </row>
        <row r="31">
          <cell r="G31" t="str">
            <v>105314-CES. 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O31">
            <v>6</v>
          </cell>
        </row>
        <row r="32">
          <cell r="G32" t="str">
            <v>04105-PAIHUANO</v>
          </cell>
          <cell r="H32">
            <v>1</v>
          </cell>
          <cell r="I32">
            <v>2</v>
          </cell>
          <cell r="J32">
            <v>5</v>
          </cell>
          <cell r="K32">
            <v>6</v>
          </cell>
          <cell r="L32">
            <v>3</v>
          </cell>
          <cell r="M32">
            <v>1</v>
          </cell>
          <cell r="N32">
            <v>4</v>
          </cell>
          <cell r="O32">
            <v>22</v>
          </cell>
        </row>
        <row r="33">
          <cell r="G33" t="str">
            <v>105306-CES. PAIHUANO</v>
          </cell>
          <cell r="H33">
            <v>1</v>
          </cell>
          <cell r="I33">
            <v>2</v>
          </cell>
          <cell r="J33">
            <v>5</v>
          </cell>
          <cell r="K33">
            <v>6</v>
          </cell>
          <cell r="L33">
            <v>3</v>
          </cell>
          <cell r="M33">
            <v>1</v>
          </cell>
          <cell r="N33">
            <v>4</v>
          </cell>
          <cell r="O33">
            <v>22</v>
          </cell>
        </row>
        <row r="34">
          <cell r="G34" t="str">
            <v>04106-VICUÑA</v>
          </cell>
          <cell r="H34">
            <v>11</v>
          </cell>
          <cell r="I34">
            <v>12</v>
          </cell>
          <cell r="J34">
            <v>16</v>
          </cell>
          <cell r="K34">
            <v>17</v>
          </cell>
          <cell r="L34">
            <v>25</v>
          </cell>
          <cell r="M34">
            <v>15</v>
          </cell>
          <cell r="N34">
            <v>17</v>
          </cell>
          <cell r="O34">
            <v>113</v>
          </cell>
        </row>
        <row r="35">
          <cell r="G35" t="str">
            <v>105107-HOSPITAL VICUÑA</v>
          </cell>
          <cell r="H35">
            <v>11</v>
          </cell>
          <cell r="I35">
            <v>12</v>
          </cell>
          <cell r="J35">
            <v>16</v>
          </cell>
          <cell r="K35">
            <v>17</v>
          </cell>
          <cell r="L35">
            <v>19</v>
          </cell>
          <cell r="M35">
            <v>15</v>
          </cell>
          <cell r="N35">
            <v>15</v>
          </cell>
          <cell r="O35">
            <v>105</v>
          </cell>
        </row>
        <row r="36">
          <cell r="G36" t="str">
            <v>105467-P.S.R. DIAGUITAS</v>
          </cell>
          <cell r="L36">
            <v>1</v>
          </cell>
          <cell r="O36">
            <v>1</v>
          </cell>
        </row>
        <row r="37">
          <cell r="G37" t="str">
            <v>105468-P.S.R. EL MOLLE</v>
          </cell>
          <cell r="N37">
            <v>1</v>
          </cell>
          <cell r="O37">
            <v>1</v>
          </cell>
        </row>
        <row r="38">
          <cell r="G38" t="str">
            <v>105469-P.S.R. EL TAMBO</v>
          </cell>
          <cell r="L38">
            <v>1</v>
          </cell>
          <cell r="O38">
            <v>1</v>
          </cell>
        </row>
        <row r="39">
          <cell r="G39" t="str">
            <v>105471-P.S.R. PERALILLO</v>
          </cell>
          <cell r="N39">
            <v>1</v>
          </cell>
          <cell r="O39">
            <v>1</v>
          </cell>
        </row>
        <row r="40">
          <cell r="G40" t="str">
            <v>105473-P.S.R. TALCUNA</v>
          </cell>
          <cell r="K40">
            <v>0</v>
          </cell>
          <cell r="L40">
            <v>4</v>
          </cell>
          <cell r="O40">
            <v>4</v>
          </cell>
        </row>
        <row r="41">
          <cell r="G41" t="str">
            <v>04201-ILLAPEL</v>
          </cell>
          <cell r="H41">
            <v>8</v>
          </cell>
          <cell r="I41">
            <v>17</v>
          </cell>
          <cell r="J41">
            <v>2</v>
          </cell>
          <cell r="K41">
            <v>13</v>
          </cell>
          <cell r="L41">
            <v>13</v>
          </cell>
          <cell r="M41">
            <v>17</v>
          </cell>
          <cell r="N41">
            <v>14</v>
          </cell>
          <cell r="O41">
            <v>84</v>
          </cell>
        </row>
        <row r="42">
          <cell r="G42" t="str">
            <v>105103-HOSPITAL ILLAPEL</v>
          </cell>
          <cell r="H42">
            <v>8</v>
          </cell>
          <cell r="I42">
            <v>13</v>
          </cell>
          <cell r="J42">
            <v>0</v>
          </cell>
          <cell r="K42">
            <v>11</v>
          </cell>
          <cell r="L42">
            <v>13</v>
          </cell>
          <cell r="M42">
            <v>17</v>
          </cell>
          <cell r="N42">
            <v>13</v>
          </cell>
          <cell r="O42">
            <v>75</v>
          </cell>
        </row>
        <row r="43">
          <cell r="G43" t="str">
            <v>105326-CESFAM SAN RAFAEL</v>
          </cell>
          <cell r="I43">
            <v>4</v>
          </cell>
          <cell r="J43">
            <v>2</v>
          </cell>
          <cell r="K43">
            <v>0</v>
          </cell>
          <cell r="L43">
            <v>0</v>
          </cell>
          <cell r="N43">
            <v>1</v>
          </cell>
          <cell r="O43">
            <v>7</v>
          </cell>
        </row>
        <row r="44">
          <cell r="G44" t="str">
            <v>105485-P.S.R. PLAN DE HORNOS</v>
          </cell>
          <cell r="K44">
            <v>2</v>
          </cell>
          <cell r="O44">
            <v>2</v>
          </cell>
        </row>
        <row r="45">
          <cell r="G45" t="str">
            <v>105486-P.S.R. TUNGA SUR</v>
          </cell>
          <cell r="I45">
            <v>0</v>
          </cell>
          <cell r="O45">
            <v>0</v>
          </cell>
        </row>
        <row r="46">
          <cell r="G46" t="str">
            <v>04202-CANELA</v>
          </cell>
          <cell r="I46">
            <v>1</v>
          </cell>
          <cell r="J46">
            <v>1</v>
          </cell>
          <cell r="L46">
            <v>5</v>
          </cell>
          <cell r="M46">
            <v>8</v>
          </cell>
          <cell r="N46">
            <v>6</v>
          </cell>
          <cell r="O46">
            <v>21</v>
          </cell>
        </row>
        <row r="47">
          <cell r="G47" t="str">
            <v>105309-CES. RURAL CANELA</v>
          </cell>
          <cell r="I47">
            <v>1</v>
          </cell>
          <cell r="J47">
            <v>1</v>
          </cell>
          <cell r="L47">
            <v>5</v>
          </cell>
          <cell r="M47">
            <v>8</v>
          </cell>
          <cell r="N47">
            <v>6</v>
          </cell>
          <cell r="O47">
            <v>21</v>
          </cell>
        </row>
        <row r="48">
          <cell r="G48" t="str">
            <v>04203-LOS VILOS</v>
          </cell>
          <cell r="H48">
            <v>7</v>
          </cell>
          <cell r="I48">
            <v>5</v>
          </cell>
          <cell r="J48">
            <v>28</v>
          </cell>
          <cell r="K48">
            <v>7</v>
          </cell>
          <cell r="L48">
            <v>7</v>
          </cell>
          <cell r="M48">
            <v>7</v>
          </cell>
          <cell r="N48">
            <v>12</v>
          </cell>
          <cell r="O48">
            <v>73</v>
          </cell>
        </row>
        <row r="49">
          <cell r="G49" t="str">
            <v>105108-HOSPITAL LOS VILOS</v>
          </cell>
          <cell r="H49">
            <v>7</v>
          </cell>
          <cell r="I49">
            <v>5</v>
          </cell>
          <cell r="J49">
            <v>20</v>
          </cell>
          <cell r="K49">
            <v>7</v>
          </cell>
          <cell r="L49">
            <v>7</v>
          </cell>
          <cell r="M49">
            <v>7</v>
          </cell>
          <cell r="N49">
            <v>11</v>
          </cell>
          <cell r="O49">
            <v>64</v>
          </cell>
        </row>
        <row r="50">
          <cell r="G50" t="str">
            <v>105478-P.S.R. CAIMANES                   </v>
          </cell>
          <cell r="J50">
            <v>4</v>
          </cell>
          <cell r="L50">
            <v>0</v>
          </cell>
          <cell r="N50">
            <v>1</v>
          </cell>
          <cell r="O50">
            <v>5</v>
          </cell>
        </row>
        <row r="51">
          <cell r="G51" t="str">
            <v>105480-P.S.R. QUILIMARI</v>
          </cell>
          <cell r="J51">
            <v>4</v>
          </cell>
          <cell r="O51">
            <v>4</v>
          </cell>
        </row>
        <row r="52">
          <cell r="G52" t="str">
            <v>04204-SALAMANCA</v>
          </cell>
          <cell r="H52">
            <v>7</v>
          </cell>
          <cell r="I52">
            <v>4</v>
          </cell>
          <cell r="J52">
            <v>4</v>
          </cell>
          <cell r="K52">
            <v>3</v>
          </cell>
          <cell r="L52">
            <v>5</v>
          </cell>
          <cell r="M52">
            <v>7</v>
          </cell>
          <cell r="N52">
            <v>15</v>
          </cell>
          <cell r="O52">
            <v>45</v>
          </cell>
        </row>
        <row r="53">
          <cell r="G53" t="str">
            <v>105104-HOSPITAL SALAMANCA</v>
          </cell>
          <cell r="H53">
            <v>7</v>
          </cell>
          <cell r="I53">
            <v>3</v>
          </cell>
          <cell r="J53">
            <v>4</v>
          </cell>
          <cell r="K53">
            <v>3</v>
          </cell>
          <cell r="L53">
            <v>5</v>
          </cell>
          <cell r="M53">
            <v>7</v>
          </cell>
          <cell r="N53">
            <v>11</v>
          </cell>
          <cell r="O53">
            <v>40</v>
          </cell>
        </row>
        <row r="54">
          <cell r="G54" t="str">
            <v>105452-P.S.R. CUNCUMEN                 </v>
          </cell>
          <cell r="I54">
            <v>1</v>
          </cell>
          <cell r="N54">
            <v>1</v>
          </cell>
          <cell r="O54">
            <v>2</v>
          </cell>
        </row>
        <row r="55">
          <cell r="G55" t="str">
            <v>105454-P.S.R. CUNLAGUA</v>
          </cell>
          <cell r="J55">
            <v>0</v>
          </cell>
          <cell r="O55">
            <v>0</v>
          </cell>
        </row>
        <row r="56">
          <cell r="G56" t="str">
            <v>105492-P.S.R. CAMISA</v>
          </cell>
          <cell r="N56">
            <v>3</v>
          </cell>
          <cell r="O56">
            <v>3</v>
          </cell>
        </row>
        <row r="57">
          <cell r="G57" t="str">
            <v>105501-P.S.R. ARBOLEDA GRANDE</v>
          </cell>
          <cell r="M57">
            <v>0</v>
          </cell>
          <cell r="O57">
            <v>0</v>
          </cell>
        </row>
        <row r="58">
          <cell r="G58" t="str">
            <v>04301-OVALLE</v>
          </cell>
          <cell r="H58">
            <v>57</v>
          </cell>
          <cell r="I58">
            <v>76</v>
          </cell>
          <cell r="J58">
            <v>56</v>
          </cell>
          <cell r="K58">
            <v>71</v>
          </cell>
          <cell r="L58">
            <v>74</v>
          </cell>
          <cell r="M58">
            <v>53</v>
          </cell>
          <cell r="N58">
            <v>54</v>
          </cell>
          <cell r="O58">
            <v>441</v>
          </cell>
        </row>
        <row r="59">
          <cell r="G59" t="str">
            <v>105102-HOSPITAL OVALLE</v>
          </cell>
          <cell r="H59">
            <v>40</v>
          </cell>
          <cell r="I59">
            <v>61</v>
          </cell>
          <cell r="J59">
            <v>37</v>
          </cell>
          <cell r="K59">
            <v>48</v>
          </cell>
          <cell r="L59">
            <v>50</v>
          </cell>
          <cell r="M59">
            <v>42</v>
          </cell>
          <cell r="N59">
            <v>40</v>
          </cell>
          <cell r="O59">
            <v>318</v>
          </cell>
        </row>
        <row r="60">
          <cell r="G60" t="str">
            <v>105315-CES. RURAL C. DE TAMAYA</v>
          </cell>
          <cell r="H60">
            <v>3</v>
          </cell>
          <cell r="J60">
            <v>2</v>
          </cell>
          <cell r="K60">
            <v>1</v>
          </cell>
          <cell r="O60">
            <v>6</v>
          </cell>
        </row>
        <row r="61">
          <cell r="G61" t="str">
            <v>105317-CES. JORGE JORDAN D.</v>
          </cell>
          <cell r="H61">
            <v>3</v>
          </cell>
          <cell r="I61">
            <v>4</v>
          </cell>
          <cell r="J61">
            <v>3</v>
          </cell>
          <cell r="K61">
            <v>7</v>
          </cell>
          <cell r="L61">
            <v>7</v>
          </cell>
          <cell r="N61">
            <v>12</v>
          </cell>
          <cell r="O61">
            <v>36</v>
          </cell>
        </row>
        <row r="62">
          <cell r="G62" t="str">
            <v>105322-CES. MARCOS MACUADA</v>
          </cell>
          <cell r="H62">
            <v>9</v>
          </cell>
          <cell r="I62">
            <v>8</v>
          </cell>
          <cell r="J62">
            <v>10</v>
          </cell>
          <cell r="K62">
            <v>8</v>
          </cell>
          <cell r="L62">
            <v>6</v>
          </cell>
          <cell r="M62">
            <v>10</v>
          </cell>
          <cell r="O62">
            <v>51</v>
          </cell>
        </row>
        <row r="63">
          <cell r="G63" t="str">
            <v>105324-CES. SOTAQUI</v>
          </cell>
          <cell r="H63">
            <v>2</v>
          </cell>
          <cell r="I63">
            <v>1</v>
          </cell>
          <cell r="J63">
            <v>2</v>
          </cell>
          <cell r="K63">
            <v>4</v>
          </cell>
          <cell r="L63">
            <v>9</v>
          </cell>
          <cell r="O63">
            <v>18</v>
          </cell>
        </row>
        <row r="64">
          <cell r="G64" t="str">
            <v>105420-P.S.R. LIMARI</v>
          </cell>
          <cell r="K64">
            <v>1</v>
          </cell>
          <cell r="O64">
            <v>1</v>
          </cell>
        </row>
        <row r="65">
          <cell r="G65" t="str">
            <v>105510-P.S.R. RECOLETA</v>
          </cell>
          <cell r="L65">
            <v>1</v>
          </cell>
          <cell r="O65">
            <v>1</v>
          </cell>
        </row>
        <row r="66">
          <cell r="G66" t="str">
            <v>105722-CECOF SAN JOSE DE LA DEHESA</v>
          </cell>
          <cell r="I66">
            <v>2</v>
          </cell>
          <cell r="J66">
            <v>1</v>
          </cell>
          <cell r="L66">
            <v>1</v>
          </cell>
          <cell r="M66">
            <v>1</v>
          </cell>
          <cell r="N66">
            <v>2</v>
          </cell>
          <cell r="O66">
            <v>7</v>
          </cell>
        </row>
        <row r="67">
          <cell r="G67" t="str">
            <v>105723-CECOF LIMARI</v>
          </cell>
          <cell r="J67">
            <v>1</v>
          </cell>
          <cell r="K67">
            <v>2</v>
          </cell>
          <cell r="O67">
            <v>3</v>
          </cell>
        </row>
        <row r="68">
          <cell r="G68" t="str">
            <v>04302-COMBARBALÁ</v>
          </cell>
          <cell r="H68">
            <v>4</v>
          </cell>
          <cell r="I68">
            <v>5</v>
          </cell>
          <cell r="J68">
            <v>9</v>
          </cell>
          <cell r="K68">
            <v>6</v>
          </cell>
          <cell r="L68">
            <v>2</v>
          </cell>
          <cell r="M68">
            <v>8</v>
          </cell>
          <cell r="N68">
            <v>8</v>
          </cell>
          <cell r="O68">
            <v>42</v>
          </cell>
        </row>
        <row r="69">
          <cell r="G69" t="str">
            <v>105105-HOSPITAL COMBARBALA</v>
          </cell>
          <cell r="H69">
            <v>4</v>
          </cell>
          <cell r="I69">
            <v>3</v>
          </cell>
          <cell r="J69">
            <v>5</v>
          </cell>
          <cell r="K69">
            <v>3</v>
          </cell>
          <cell r="L69">
            <v>2</v>
          </cell>
          <cell r="M69">
            <v>5</v>
          </cell>
          <cell r="N69">
            <v>7</v>
          </cell>
          <cell r="O69">
            <v>29</v>
          </cell>
        </row>
        <row r="70">
          <cell r="G70" t="str">
            <v>105434-P.S.R. SAN MARCOS</v>
          </cell>
          <cell r="J70">
            <v>2</v>
          </cell>
          <cell r="K70">
            <v>2</v>
          </cell>
          <cell r="O70">
            <v>4</v>
          </cell>
        </row>
        <row r="71">
          <cell r="G71" t="str">
            <v>105441-P.S.R. MANQUEHUA</v>
          </cell>
          <cell r="M71">
            <v>1</v>
          </cell>
          <cell r="O71">
            <v>1</v>
          </cell>
        </row>
        <row r="72">
          <cell r="G72" t="str">
            <v>105459-P.S.R. BARRANCAS                </v>
          </cell>
          <cell r="I72">
            <v>2</v>
          </cell>
          <cell r="J72">
            <v>1</v>
          </cell>
          <cell r="K72">
            <v>1</v>
          </cell>
          <cell r="O72">
            <v>4</v>
          </cell>
        </row>
        <row r="73">
          <cell r="G73" t="str">
            <v>105460-P.S.R. COGOTI 18</v>
          </cell>
          <cell r="M73">
            <v>1</v>
          </cell>
          <cell r="O73">
            <v>1</v>
          </cell>
        </row>
        <row r="74">
          <cell r="G74" t="str">
            <v>105462-P.S.R. EL SAUCE</v>
          </cell>
          <cell r="J74">
            <v>1</v>
          </cell>
          <cell r="M74">
            <v>1</v>
          </cell>
          <cell r="O74">
            <v>2</v>
          </cell>
        </row>
        <row r="75">
          <cell r="G75" t="str">
            <v>105465-P.S.R. RAMADILLA</v>
          </cell>
          <cell r="N75">
            <v>1</v>
          </cell>
          <cell r="O75">
            <v>1</v>
          </cell>
        </row>
        <row r="76">
          <cell r="G76" t="str">
            <v>04303-MONTE PATRIA</v>
          </cell>
          <cell r="H76">
            <v>2</v>
          </cell>
          <cell r="I76">
            <v>2</v>
          </cell>
          <cell r="J76">
            <v>10</v>
          </cell>
          <cell r="K76">
            <v>7</v>
          </cell>
          <cell r="L76">
            <v>4</v>
          </cell>
          <cell r="M76">
            <v>4</v>
          </cell>
          <cell r="N76">
            <v>5</v>
          </cell>
          <cell r="O76">
            <v>34</v>
          </cell>
        </row>
        <row r="77">
          <cell r="G77" t="str">
            <v>105307-CES. RURAL MONTE PATRIA</v>
          </cell>
          <cell r="H77">
            <v>2</v>
          </cell>
          <cell r="I77">
            <v>2</v>
          </cell>
          <cell r="J77">
            <v>3</v>
          </cell>
          <cell r="K77">
            <v>4</v>
          </cell>
          <cell r="L77">
            <v>1</v>
          </cell>
          <cell r="M77">
            <v>3</v>
          </cell>
          <cell r="N77">
            <v>2</v>
          </cell>
          <cell r="O77">
            <v>17</v>
          </cell>
        </row>
        <row r="78">
          <cell r="G78" t="str">
            <v>105311-CES. RURAL CHAÑARAL ALTO</v>
          </cell>
          <cell r="L78">
            <v>2</v>
          </cell>
          <cell r="N78">
            <v>1</v>
          </cell>
          <cell r="O78">
            <v>3</v>
          </cell>
        </row>
        <row r="79">
          <cell r="G79" t="str">
            <v>105312-CES. RURAL CAREN</v>
          </cell>
          <cell r="H79">
            <v>0</v>
          </cell>
          <cell r="I79">
            <v>0</v>
          </cell>
          <cell r="J79">
            <v>4</v>
          </cell>
          <cell r="K79">
            <v>2</v>
          </cell>
          <cell r="L79">
            <v>0</v>
          </cell>
          <cell r="M79">
            <v>0</v>
          </cell>
          <cell r="O79">
            <v>6</v>
          </cell>
        </row>
        <row r="80">
          <cell r="G80" t="str">
            <v>105318-CES. RURAL EL PALQUI</v>
          </cell>
          <cell r="J80">
            <v>3</v>
          </cell>
          <cell r="K80">
            <v>1</v>
          </cell>
          <cell r="L80">
            <v>1</v>
          </cell>
          <cell r="M80">
            <v>1</v>
          </cell>
          <cell r="N80">
            <v>2</v>
          </cell>
          <cell r="O80">
            <v>8</v>
          </cell>
        </row>
        <row r="81">
          <cell r="G81" t="str">
            <v>04304-PUNITAQUI</v>
          </cell>
          <cell r="H81">
            <v>1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2</v>
          </cell>
          <cell r="N81">
            <v>2</v>
          </cell>
          <cell r="O81">
            <v>18</v>
          </cell>
        </row>
        <row r="82">
          <cell r="G82" t="str">
            <v>105308-CES. RURAL PUNITAQUI</v>
          </cell>
          <cell r="H82">
            <v>1</v>
          </cell>
          <cell r="I82">
            <v>2</v>
          </cell>
          <cell r="J82">
            <v>4</v>
          </cell>
          <cell r="K82">
            <v>4</v>
          </cell>
          <cell r="L82">
            <v>3</v>
          </cell>
          <cell r="M82">
            <v>2</v>
          </cell>
          <cell r="N82">
            <v>2</v>
          </cell>
          <cell r="O82">
            <v>18</v>
          </cell>
        </row>
        <row r="83">
          <cell r="G83" t="str">
            <v>04305-RIO HURATDO</v>
          </cell>
          <cell r="H83">
            <v>5</v>
          </cell>
          <cell r="I83">
            <v>7</v>
          </cell>
          <cell r="J83">
            <v>3</v>
          </cell>
          <cell r="O83">
            <v>15</v>
          </cell>
        </row>
        <row r="84">
          <cell r="G84" t="str">
            <v>105310-CES. RURAL PICHASCA</v>
          </cell>
          <cell r="I84">
            <v>1</v>
          </cell>
          <cell r="J84">
            <v>1</v>
          </cell>
          <cell r="O84">
            <v>2</v>
          </cell>
        </row>
        <row r="85">
          <cell r="G85" t="str">
            <v>105413-P.S.R. SAMO ALTO</v>
          </cell>
          <cell r="H85">
            <v>2</v>
          </cell>
          <cell r="I85">
            <v>3</v>
          </cell>
          <cell r="J85">
            <v>2</v>
          </cell>
          <cell r="O85">
            <v>7</v>
          </cell>
        </row>
        <row r="86">
          <cell r="G86" t="str">
            <v>105503-P.S.R. TABAQUEROS</v>
          </cell>
          <cell r="H86">
            <v>3</v>
          </cell>
          <cell r="I86">
            <v>3</v>
          </cell>
          <cell r="O86">
            <v>6</v>
          </cell>
        </row>
        <row r="87">
          <cell r="G87" t="str">
            <v>Total general</v>
          </cell>
          <cell r="H87">
            <v>390</v>
          </cell>
          <cell r="I87">
            <v>408</v>
          </cell>
          <cell r="J87">
            <v>398</v>
          </cell>
          <cell r="K87">
            <v>415</v>
          </cell>
          <cell r="L87">
            <v>378</v>
          </cell>
          <cell r="M87">
            <v>386</v>
          </cell>
          <cell r="N87">
            <v>407</v>
          </cell>
          <cell r="O87">
            <v>2782</v>
          </cell>
        </row>
      </sheetData>
      <sheetData sheetId="1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139</v>
          </cell>
          <cell r="O4">
            <v>945</v>
          </cell>
        </row>
        <row r="5">
          <cell r="G5" t="str">
            <v>105010- DIRECCION DEL SERVICIO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O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75</v>
          </cell>
          <cell r="O6">
            <v>604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150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90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35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1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48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4</v>
          </cell>
        </row>
        <row r="14">
          <cell r="G14" t="str">
            <v>105402-P.S.R. EL ROMERO</v>
          </cell>
          <cell r="K14">
            <v>1</v>
          </cell>
          <cell r="O14">
            <v>1</v>
          </cell>
        </row>
        <row r="15">
          <cell r="G15" t="str">
            <v>105499-P.S.R. LAMBERT</v>
          </cell>
          <cell r="K15">
            <v>1</v>
          </cell>
          <cell r="O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O16">
            <v>4</v>
          </cell>
        </row>
        <row r="17">
          <cell r="G17" t="str">
            <v>105701-CECOF VILLA ALEMANIA</v>
          </cell>
          <cell r="J17">
            <v>1</v>
          </cell>
          <cell r="O17">
            <v>1</v>
          </cell>
        </row>
        <row r="18">
          <cell r="G18" t="str">
            <v>04102-COQUIMBO</v>
          </cell>
          <cell r="H18">
            <v>163</v>
          </cell>
          <cell r="I18">
            <v>140</v>
          </cell>
          <cell r="J18">
            <v>156</v>
          </cell>
          <cell r="K18">
            <v>163</v>
          </cell>
          <cell r="L18">
            <v>137</v>
          </cell>
          <cell r="M18">
            <v>143</v>
          </cell>
          <cell r="N18">
            <v>181</v>
          </cell>
          <cell r="O18">
            <v>1083</v>
          </cell>
        </row>
        <row r="19">
          <cell r="G19" t="str">
            <v>105101-HOSPITAL COQUIMBO</v>
          </cell>
          <cell r="H19">
            <v>105</v>
          </cell>
          <cell r="I19">
            <v>70</v>
          </cell>
          <cell r="J19">
            <v>77</v>
          </cell>
          <cell r="K19">
            <v>84</v>
          </cell>
          <cell r="L19">
            <v>75</v>
          </cell>
          <cell r="M19">
            <v>53</v>
          </cell>
          <cell r="N19">
            <v>80</v>
          </cell>
          <cell r="O19">
            <v>544</v>
          </cell>
        </row>
        <row r="20">
          <cell r="G20" t="str">
            <v>105303-CES. SAN JUAN</v>
          </cell>
          <cell r="H20">
            <v>8</v>
          </cell>
          <cell r="I20">
            <v>14</v>
          </cell>
          <cell r="J20">
            <v>10</v>
          </cell>
          <cell r="K20">
            <v>7</v>
          </cell>
          <cell r="L20">
            <v>7</v>
          </cell>
          <cell r="M20">
            <v>6</v>
          </cell>
          <cell r="N20">
            <v>4</v>
          </cell>
          <cell r="O20">
            <v>56</v>
          </cell>
        </row>
        <row r="21">
          <cell r="G21" t="str">
            <v>105304-CES. SANTA CECILIA</v>
          </cell>
          <cell r="H21">
            <v>9</v>
          </cell>
          <cell r="I21">
            <v>19</v>
          </cell>
          <cell r="J21">
            <v>17</v>
          </cell>
          <cell r="K21">
            <v>12</v>
          </cell>
          <cell r="L21">
            <v>4</v>
          </cell>
          <cell r="M21">
            <v>11</v>
          </cell>
          <cell r="N21">
            <v>15</v>
          </cell>
          <cell r="O21">
            <v>87</v>
          </cell>
        </row>
        <row r="22">
          <cell r="G22" t="str">
            <v>105305-CES. TIERRAS BLANCAS</v>
          </cell>
          <cell r="H22">
            <v>4</v>
          </cell>
          <cell r="I22">
            <v>3</v>
          </cell>
          <cell r="J22">
            <v>8</v>
          </cell>
          <cell r="K22">
            <v>4</v>
          </cell>
          <cell r="L22">
            <v>9</v>
          </cell>
          <cell r="M22">
            <v>4</v>
          </cell>
          <cell r="N22">
            <v>4</v>
          </cell>
          <cell r="O22">
            <v>36</v>
          </cell>
        </row>
        <row r="23">
          <cell r="G23" t="str">
            <v>105321-CES. RURAL  TONGOY</v>
          </cell>
          <cell r="H23">
            <v>2</v>
          </cell>
          <cell r="I23">
            <v>2</v>
          </cell>
          <cell r="J23">
            <v>1</v>
          </cell>
          <cell r="K23">
            <v>2</v>
          </cell>
          <cell r="L23">
            <v>3</v>
          </cell>
          <cell r="M23">
            <v>4</v>
          </cell>
          <cell r="N23">
            <v>4</v>
          </cell>
          <cell r="O23">
            <v>18</v>
          </cell>
        </row>
        <row r="24">
          <cell r="G24" t="str">
            <v>105323-CES. DR. SERGIO AGUILAR</v>
          </cell>
          <cell r="H24">
            <v>35</v>
          </cell>
          <cell r="I24">
            <v>28</v>
          </cell>
          <cell r="J24">
            <v>36</v>
          </cell>
          <cell r="K24">
            <v>45</v>
          </cell>
          <cell r="L24">
            <v>34</v>
          </cell>
          <cell r="M24">
            <v>59</v>
          </cell>
          <cell r="N24">
            <v>67</v>
          </cell>
          <cell r="O24">
            <v>304</v>
          </cell>
        </row>
        <row r="25">
          <cell r="G25" t="str">
            <v>105405-P.S.R. GUANAQUEROS</v>
          </cell>
          <cell r="I25">
            <v>1</v>
          </cell>
          <cell r="J25">
            <v>0</v>
          </cell>
          <cell r="K25">
            <v>3</v>
          </cell>
          <cell r="L25">
            <v>1</v>
          </cell>
          <cell r="M25">
            <v>1</v>
          </cell>
          <cell r="O25">
            <v>6</v>
          </cell>
        </row>
        <row r="26">
          <cell r="G26" t="str">
            <v>105406-P.S.R. PAN DE AZUCAR</v>
          </cell>
          <cell r="H26">
            <v>0</v>
          </cell>
          <cell r="I26">
            <v>3</v>
          </cell>
          <cell r="J26">
            <v>4</v>
          </cell>
          <cell r="K26">
            <v>5</v>
          </cell>
          <cell r="L26">
            <v>3</v>
          </cell>
          <cell r="M26">
            <v>4</v>
          </cell>
          <cell r="N26">
            <v>6</v>
          </cell>
          <cell r="O26">
            <v>25</v>
          </cell>
        </row>
        <row r="27">
          <cell r="G27" t="str">
            <v>105705-CECOF EL ALBA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7</v>
          </cell>
        </row>
        <row r="28">
          <cell r="G28" t="str">
            <v>04103-ANDACOLLO</v>
          </cell>
          <cell r="H28">
            <v>1</v>
          </cell>
          <cell r="I28">
            <v>0</v>
          </cell>
          <cell r="K28">
            <v>3</v>
          </cell>
          <cell r="L28">
            <v>2</v>
          </cell>
          <cell r="M28">
            <v>2</v>
          </cell>
          <cell r="N28">
            <v>3</v>
          </cell>
          <cell r="O28">
            <v>11</v>
          </cell>
        </row>
        <row r="29">
          <cell r="G29" t="str">
            <v>105106-HOSPITAL 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11</v>
          </cell>
        </row>
        <row r="30">
          <cell r="G30" t="str">
            <v>04104-LA HIGUERA</v>
          </cell>
          <cell r="I30">
            <v>3</v>
          </cell>
          <cell r="J30">
            <v>2</v>
          </cell>
          <cell r="K30">
            <v>1</v>
          </cell>
          <cell r="M30">
            <v>0</v>
          </cell>
          <cell r="O30">
            <v>6</v>
          </cell>
        </row>
        <row r="31">
          <cell r="G31" t="str">
            <v>105314-CES. 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O31">
            <v>6</v>
          </cell>
        </row>
        <row r="32">
          <cell r="G32" t="str">
            <v>04105-PAIHUANO</v>
          </cell>
          <cell r="H32">
            <v>1</v>
          </cell>
          <cell r="I32">
            <v>2</v>
          </cell>
          <cell r="J32">
            <v>7</v>
          </cell>
          <cell r="K32">
            <v>8</v>
          </cell>
          <cell r="L32">
            <v>3</v>
          </cell>
          <cell r="M32">
            <v>1</v>
          </cell>
          <cell r="N32">
            <v>4</v>
          </cell>
          <cell r="O32">
            <v>26</v>
          </cell>
        </row>
        <row r="33">
          <cell r="G33" t="str">
            <v>105306-CES. PAIHUANO</v>
          </cell>
          <cell r="H33">
            <v>1</v>
          </cell>
          <cell r="I33">
            <v>2</v>
          </cell>
          <cell r="J33">
            <v>7</v>
          </cell>
          <cell r="K33">
            <v>8</v>
          </cell>
          <cell r="L33">
            <v>3</v>
          </cell>
          <cell r="M33">
            <v>1</v>
          </cell>
          <cell r="N33">
            <v>4</v>
          </cell>
          <cell r="O33">
            <v>26</v>
          </cell>
        </row>
        <row r="34">
          <cell r="G34" t="str">
            <v>04106-VICUÑA</v>
          </cell>
          <cell r="H34">
            <v>11</v>
          </cell>
          <cell r="I34">
            <v>13</v>
          </cell>
          <cell r="J34">
            <v>16</v>
          </cell>
          <cell r="K34">
            <v>17</v>
          </cell>
          <cell r="L34">
            <v>25</v>
          </cell>
          <cell r="M34">
            <v>15</v>
          </cell>
          <cell r="N34">
            <v>17</v>
          </cell>
          <cell r="O34">
            <v>114</v>
          </cell>
        </row>
        <row r="35">
          <cell r="G35" t="str">
            <v>105107-HOSPITAL VICUÑA</v>
          </cell>
          <cell r="H35">
            <v>11</v>
          </cell>
          <cell r="I35">
            <v>13</v>
          </cell>
          <cell r="J35">
            <v>16</v>
          </cell>
          <cell r="K35">
            <v>17</v>
          </cell>
          <cell r="L35">
            <v>19</v>
          </cell>
          <cell r="M35">
            <v>15</v>
          </cell>
          <cell r="N35">
            <v>15</v>
          </cell>
          <cell r="O35">
            <v>106</v>
          </cell>
        </row>
        <row r="36">
          <cell r="G36" t="str">
            <v>105467-P.S.R. DIAGUITAS</v>
          </cell>
          <cell r="L36">
            <v>1</v>
          </cell>
          <cell r="O36">
            <v>1</v>
          </cell>
        </row>
        <row r="37">
          <cell r="G37" t="str">
            <v>105468-P.S.R. EL MOLLE</v>
          </cell>
          <cell r="N37">
            <v>1</v>
          </cell>
          <cell r="O37">
            <v>1</v>
          </cell>
        </row>
        <row r="38">
          <cell r="G38" t="str">
            <v>105469-P.S.R. EL TAMBO</v>
          </cell>
          <cell r="L38">
            <v>1</v>
          </cell>
          <cell r="O38">
            <v>1</v>
          </cell>
        </row>
        <row r="39">
          <cell r="G39" t="str">
            <v>105471-P.S.R. PERALILLO</v>
          </cell>
          <cell r="N39">
            <v>1</v>
          </cell>
          <cell r="O39">
            <v>1</v>
          </cell>
        </row>
        <row r="40">
          <cell r="G40" t="str">
            <v>105473-P.S.R. TALCUNA</v>
          </cell>
          <cell r="K40">
            <v>0</v>
          </cell>
          <cell r="L40">
            <v>4</v>
          </cell>
          <cell r="O40">
            <v>4</v>
          </cell>
        </row>
        <row r="41">
          <cell r="G41" t="str">
            <v>04201-ILLAPEL</v>
          </cell>
          <cell r="H41">
            <v>8</v>
          </cell>
          <cell r="I41">
            <v>17</v>
          </cell>
          <cell r="J41">
            <v>2</v>
          </cell>
          <cell r="K41">
            <v>13</v>
          </cell>
          <cell r="L41">
            <v>13</v>
          </cell>
          <cell r="M41">
            <v>17</v>
          </cell>
          <cell r="N41">
            <v>14</v>
          </cell>
          <cell r="O41">
            <v>84</v>
          </cell>
        </row>
        <row r="42">
          <cell r="G42" t="str">
            <v>105103-HOSPITAL ILLAPEL</v>
          </cell>
          <cell r="H42">
            <v>8</v>
          </cell>
          <cell r="I42">
            <v>13</v>
          </cell>
          <cell r="J42">
            <v>0</v>
          </cell>
          <cell r="K42">
            <v>11</v>
          </cell>
          <cell r="L42">
            <v>13</v>
          </cell>
          <cell r="M42">
            <v>17</v>
          </cell>
          <cell r="N42">
            <v>13</v>
          </cell>
          <cell r="O42">
            <v>75</v>
          </cell>
        </row>
        <row r="43">
          <cell r="G43" t="str">
            <v>105326-CESFAM SAN RAFAEL</v>
          </cell>
          <cell r="I43">
            <v>4</v>
          </cell>
          <cell r="J43">
            <v>2</v>
          </cell>
          <cell r="K43">
            <v>0</v>
          </cell>
          <cell r="L43">
            <v>0</v>
          </cell>
          <cell r="N43">
            <v>1</v>
          </cell>
          <cell r="O43">
            <v>7</v>
          </cell>
        </row>
        <row r="44">
          <cell r="G44" t="str">
            <v>105485-P.S.R. PLAN DE HORNOS</v>
          </cell>
          <cell r="K44">
            <v>2</v>
          </cell>
          <cell r="O44">
            <v>2</v>
          </cell>
        </row>
        <row r="45">
          <cell r="G45" t="str">
            <v>105486-P.S.R. TUNGA SUR</v>
          </cell>
          <cell r="I45">
            <v>0</v>
          </cell>
          <cell r="O45">
            <v>0</v>
          </cell>
        </row>
        <row r="46">
          <cell r="G46" t="str">
            <v>04202-CANELA</v>
          </cell>
          <cell r="I46">
            <v>1</v>
          </cell>
          <cell r="J46">
            <v>1</v>
          </cell>
          <cell r="L46">
            <v>5</v>
          </cell>
          <cell r="M46">
            <v>8</v>
          </cell>
          <cell r="N46">
            <v>6</v>
          </cell>
          <cell r="O46">
            <v>21</v>
          </cell>
        </row>
        <row r="47">
          <cell r="G47" t="str">
            <v>105309-CES. RURAL CANELA</v>
          </cell>
          <cell r="I47">
            <v>1</v>
          </cell>
          <cell r="J47">
            <v>1</v>
          </cell>
          <cell r="L47">
            <v>5</v>
          </cell>
          <cell r="M47">
            <v>8</v>
          </cell>
          <cell r="N47">
            <v>6</v>
          </cell>
          <cell r="O47">
            <v>21</v>
          </cell>
        </row>
        <row r="48">
          <cell r="G48" t="str">
            <v>04203-LOS VILOS</v>
          </cell>
          <cell r="H48">
            <v>7</v>
          </cell>
          <cell r="I48">
            <v>5</v>
          </cell>
          <cell r="J48">
            <v>28</v>
          </cell>
          <cell r="K48">
            <v>7</v>
          </cell>
          <cell r="L48">
            <v>7</v>
          </cell>
          <cell r="M48">
            <v>7</v>
          </cell>
          <cell r="N48">
            <v>12</v>
          </cell>
          <cell r="O48">
            <v>73</v>
          </cell>
        </row>
        <row r="49">
          <cell r="G49" t="str">
            <v>105108-HOSPITAL LOS VILOS</v>
          </cell>
          <cell r="H49">
            <v>7</v>
          </cell>
          <cell r="I49">
            <v>5</v>
          </cell>
          <cell r="J49">
            <v>20</v>
          </cell>
          <cell r="K49">
            <v>7</v>
          </cell>
          <cell r="L49">
            <v>7</v>
          </cell>
          <cell r="M49">
            <v>7</v>
          </cell>
          <cell r="N49">
            <v>11</v>
          </cell>
          <cell r="O49">
            <v>64</v>
          </cell>
        </row>
        <row r="50">
          <cell r="G50" t="str">
            <v>105478-P.S.R. CAIMANES                   </v>
          </cell>
          <cell r="J50">
            <v>4</v>
          </cell>
          <cell r="L50">
            <v>0</v>
          </cell>
          <cell r="N50">
            <v>1</v>
          </cell>
          <cell r="O50">
            <v>5</v>
          </cell>
        </row>
        <row r="51">
          <cell r="G51" t="str">
            <v>105480-P.S.R. QUILIMARI</v>
          </cell>
          <cell r="J51">
            <v>4</v>
          </cell>
          <cell r="O51">
            <v>4</v>
          </cell>
        </row>
        <row r="52">
          <cell r="G52" t="str">
            <v>04204-SALAMANCA</v>
          </cell>
          <cell r="H52">
            <v>7</v>
          </cell>
          <cell r="I52">
            <v>4</v>
          </cell>
          <cell r="J52">
            <v>4</v>
          </cell>
          <cell r="K52">
            <v>4</v>
          </cell>
          <cell r="L52">
            <v>5</v>
          </cell>
          <cell r="M52">
            <v>7</v>
          </cell>
          <cell r="N52">
            <v>15</v>
          </cell>
          <cell r="O52">
            <v>46</v>
          </cell>
        </row>
        <row r="53">
          <cell r="G53" t="str">
            <v>105104-HOSPITAL SALAMANCA</v>
          </cell>
          <cell r="H53">
            <v>7</v>
          </cell>
          <cell r="I53">
            <v>3</v>
          </cell>
          <cell r="J53">
            <v>4</v>
          </cell>
          <cell r="K53">
            <v>4</v>
          </cell>
          <cell r="L53">
            <v>5</v>
          </cell>
          <cell r="M53">
            <v>7</v>
          </cell>
          <cell r="N53">
            <v>11</v>
          </cell>
          <cell r="O53">
            <v>41</v>
          </cell>
        </row>
        <row r="54">
          <cell r="G54" t="str">
            <v>105452-P.S.R. CUNCUMEN                 </v>
          </cell>
          <cell r="I54">
            <v>1</v>
          </cell>
          <cell r="N54">
            <v>1</v>
          </cell>
          <cell r="O54">
            <v>2</v>
          </cell>
        </row>
        <row r="55">
          <cell r="G55" t="str">
            <v>105454-P.S.R. CUNLAGUA</v>
          </cell>
          <cell r="J55">
            <v>0</v>
          </cell>
          <cell r="O55">
            <v>0</v>
          </cell>
        </row>
        <row r="56">
          <cell r="G56" t="str">
            <v>105492-P.S.R. CAMISA</v>
          </cell>
          <cell r="N56">
            <v>3</v>
          </cell>
          <cell r="O56">
            <v>3</v>
          </cell>
        </row>
        <row r="57">
          <cell r="G57" t="str">
            <v>105501-P.S.R. ARBOLEDA GRANDE</v>
          </cell>
          <cell r="M57">
            <v>0</v>
          </cell>
          <cell r="O57">
            <v>0</v>
          </cell>
        </row>
        <row r="58">
          <cell r="G58" t="str">
            <v>04301-OVALLE</v>
          </cell>
          <cell r="H58">
            <v>57</v>
          </cell>
          <cell r="I58">
            <v>76</v>
          </cell>
          <cell r="J58">
            <v>56</v>
          </cell>
          <cell r="K58">
            <v>71</v>
          </cell>
          <cell r="L58">
            <v>74</v>
          </cell>
          <cell r="M58">
            <v>53</v>
          </cell>
          <cell r="N58">
            <v>54</v>
          </cell>
          <cell r="O58">
            <v>441</v>
          </cell>
        </row>
        <row r="59">
          <cell r="G59" t="str">
            <v>105102-HOSPITAL OVALLE</v>
          </cell>
          <cell r="H59">
            <v>40</v>
          </cell>
          <cell r="I59">
            <v>61</v>
          </cell>
          <cell r="J59">
            <v>37</v>
          </cell>
          <cell r="K59">
            <v>48</v>
          </cell>
          <cell r="L59">
            <v>50</v>
          </cell>
          <cell r="M59">
            <v>42</v>
          </cell>
          <cell r="N59">
            <v>40</v>
          </cell>
          <cell r="O59">
            <v>318</v>
          </cell>
        </row>
        <row r="60">
          <cell r="G60" t="str">
            <v>105315-CES. RURAL C. DE TAMAYA</v>
          </cell>
          <cell r="H60">
            <v>3</v>
          </cell>
          <cell r="J60">
            <v>2</v>
          </cell>
          <cell r="K60">
            <v>1</v>
          </cell>
          <cell r="O60">
            <v>6</v>
          </cell>
        </row>
        <row r="61">
          <cell r="G61" t="str">
            <v>105317-CES. JORGE JORDAN D.</v>
          </cell>
          <cell r="H61">
            <v>3</v>
          </cell>
          <cell r="I61">
            <v>4</v>
          </cell>
          <cell r="J61">
            <v>3</v>
          </cell>
          <cell r="K61">
            <v>7</v>
          </cell>
          <cell r="L61">
            <v>7</v>
          </cell>
          <cell r="N61">
            <v>12</v>
          </cell>
          <cell r="O61">
            <v>36</v>
          </cell>
        </row>
        <row r="62">
          <cell r="G62" t="str">
            <v>105322-CES. MARCOS MACUADA</v>
          </cell>
          <cell r="H62">
            <v>9</v>
          </cell>
          <cell r="I62">
            <v>8</v>
          </cell>
          <cell r="J62">
            <v>10</v>
          </cell>
          <cell r="K62">
            <v>8</v>
          </cell>
          <cell r="L62">
            <v>6</v>
          </cell>
          <cell r="M62">
            <v>10</v>
          </cell>
          <cell r="O62">
            <v>51</v>
          </cell>
        </row>
        <row r="63">
          <cell r="G63" t="str">
            <v>105324-CES. SOTAQUI</v>
          </cell>
          <cell r="H63">
            <v>2</v>
          </cell>
          <cell r="I63">
            <v>1</v>
          </cell>
          <cell r="J63">
            <v>2</v>
          </cell>
          <cell r="K63">
            <v>4</v>
          </cell>
          <cell r="L63">
            <v>9</v>
          </cell>
          <cell r="O63">
            <v>18</v>
          </cell>
        </row>
        <row r="64">
          <cell r="G64" t="str">
            <v>105420-P.S.R. LIMARI</v>
          </cell>
          <cell r="K64">
            <v>1</v>
          </cell>
          <cell r="O64">
            <v>1</v>
          </cell>
        </row>
        <row r="65">
          <cell r="G65" t="str">
            <v>105510-P.S.R. RECOLETA</v>
          </cell>
          <cell r="L65">
            <v>1</v>
          </cell>
          <cell r="O65">
            <v>1</v>
          </cell>
        </row>
        <row r="66">
          <cell r="G66" t="str">
            <v>105722-CECOF SAN JOSE DE LA DEHESA</v>
          </cell>
          <cell r="I66">
            <v>2</v>
          </cell>
          <cell r="J66">
            <v>1</v>
          </cell>
          <cell r="L66">
            <v>1</v>
          </cell>
          <cell r="M66">
            <v>1</v>
          </cell>
          <cell r="N66">
            <v>2</v>
          </cell>
          <cell r="O66">
            <v>7</v>
          </cell>
        </row>
        <row r="67">
          <cell r="G67" t="str">
            <v>105723-CECOF LIMARI</v>
          </cell>
          <cell r="J67">
            <v>1</v>
          </cell>
          <cell r="K67">
            <v>2</v>
          </cell>
          <cell r="O67">
            <v>3</v>
          </cell>
        </row>
        <row r="68">
          <cell r="G68" t="str">
            <v>04302-COMBARBALÁ</v>
          </cell>
          <cell r="H68">
            <v>4</v>
          </cell>
          <cell r="I68">
            <v>5</v>
          </cell>
          <cell r="J68">
            <v>9</v>
          </cell>
          <cell r="K68">
            <v>6</v>
          </cell>
          <cell r="L68">
            <v>2</v>
          </cell>
          <cell r="M68">
            <v>8</v>
          </cell>
          <cell r="N68">
            <v>8</v>
          </cell>
          <cell r="O68">
            <v>42</v>
          </cell>
        </row>
        <row r="69">
          <cell r="G69" t="str">
            <v>105105-HOSPITAL COMBARBALA</v>
          </cell>
          <cell r="H69">
            <v>4</v>
          </cell>
          <cell r="I69">
            <v>3</v>
          </cell>
          <cell r="J69">
            <v>5</v>
          </cell>
          <cell r="K69">
            <v>3</v>
          </cell>
          <cell r="L69">
            <v>2</v>
          </cell>
          <cell r="M69">
            <v>5</v>
          </cell>
          <cell r="N69">
            <v>7</v>
          </cell>
          <cell r="O69">
            <v>29</v>
          </cell>
        </row>
        <row r="70">
          <cell r="G70" t="str">
            <v>105434-P.S.R. SAN MARCOS</v>
          </cell>
          <cell r="J70">
            <v>2</v>
          </cell>
          <cell r="K70">
            <v>2</v>
          </cell>
          <cell r="O70">
            <v>4</v>
          </cell>
        </row>
        <row r="71">
          <cell r="G71" t="str">
            <v>105441-P.S.R. MANQUEHUA</v>
          </cell>
          <cell r="M71">
            <v>1</v>
          </cell>
          <cell r="O71">
            <v>1</v>
          </cell>
        </row>
        <row r="72">
          <cell r="G72" t="str">
            <v>105459-P.S.R. BARRANCAS                </v>
          </cell>
          <cell r="I72">
            <v>2</v>
          </cell>
          <cell r="J72">
            <v>1</v>
          </cell>
          <cell r="K72">
            <v>1</v>
          </cell>
          <cell r="O72">
            <v>4</v>
          </cell>
        </row>
        <row r="73">
          <cell r="G73" t="str">
            <v>105460-P.S.R. COGOTI 18</v>
          </cell>
          <cell r="M73">
            <v>1</v>
          </cell>
          <cell r="O73">
            <v>1</v>
          </cell>
        </row>
        <row r="74">
          <cell r="G74" t="str">
            <v>105462-P.S.R. EL SAUCE</v>
          </cell>
          <cell r="J74">
            <v>1</v>
          </cell>
          <cell r="M74">
            <v>1</v>
          </cell>
          <cell r="O74">
            <v>2</v>
          </cell>
        </row>
        <row r="75">
          <cell r="G75" t="str">
            <v>105465-P.S.R. RAMADILLA</v>
          </cell>
          <cell r="N75">
            <v>1</v>
          </cell>
          <cell r="O75">
            <v>1</v>
          </cell>
        </row>
        <row r="76">
          <cell r="G76" t="str">
            <v>04303-MONTE PATRIA</v>
          </cell>
          <cell r="H76">
            <v>2</v>
          </cell>
          <cell r="I76">
            <v>2</v>
          </cell>
          <cell r="J76">
            <v>10</v>
          </cell>
          <cell r="K76">
            <v>7</v>
          </cell>
          <cell r="L76">
            <v>4</v>
          </cell>
          <cell r="M76">
            <v>4</v>
          </cell>
          <cell r="N76">
            <v>5</v>
          </cell>
          <cell r="O76">
            <v>34</v>
          </cell>
        </row>
        <row r="77">
          <cell r="G77" t="str">
            <v>105307-CES. RURAL MONTE PATRIA</v>
          </cell>
          <cell r="H77">
            <v>2</v>
          </cell>
          <cell r="I77">
            <v>2</v>
          </cell>
          <cell r="J77">
            <v>3</v>
          </cell>
          <cell r="K77">
            <v>4</v>
          </cell>
          <cell r="L77">
            <v>1</v>
          </cell>
          <cell r="M77">
            <v>3</v>
          </cell>
          <cell r="N77">
            <v>2</v>
          </cell>
          <cell r="O77">
            <v>17</v>
          </cell>
        </row>
        <row r="78">
          <cell r="G78" t="str">
            <v>105311-CES. RURAL CHAÑARAL ALTO</v>
          </cell>
          <cell r="L78">
            <v>2</v>
          </cell>
          <cell r="N78">
            <v>1</v>
          </cell>
          <cell r="O78">
            <v>3</v>
          </cell>
        </row>
        <row r="79">
          <cell r="G79" t="str">
            <v>105312-CES. RURAL CAREN</v>
          </cell>
          <cell r="H79">
            <v>0</v>
          </cell>
          <cell r="I79">
            <v>0</v>
          </cell>
          <cell r="J79">
            <v>4</v>
          </cell>
          <cell r="K79">
            <v>2</v>
          </cell>
          <cell r="L79">
            <v>0</v>
          </cell>
          <cell r="M79">
            <v>0</v>
          </cell>
          <cell r="O79">
            <v>6</v>
          </cell>
        </row>
        <row r="80">
          <cell r="G80" t="str">
            <v>105318-CES. RURAL EL PALQUI</v>
          </cell>
          <cell r="J80">
            <v>3</v>
          </cell>
          <cell r="K80">
            <v>1</v>
          </cell>
          <cell r="L80">
            <v>1</v>
          </cell>
          <cell r="M80">
            <v>1</v>
          </cell>
          <cell r="N80">
            <v>2</v>
          </cell>
          <cell r="O80">
            <v>8</v>
          </cell>
        </row>
        <row r="81">
          <cell r="G81" t="str">
            <v>04304-PUNITAQUI</v>
          </cell>
          <cell r="H81">
            <v>1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2</v>
          </cell>
          <cell r="N81">
            <v>2</v>
          </cell>
          <cell r="O81">
            <v>18</v>
          </cell>
        </row>
        <row r="82">
          <cell r="G82" t="str">
            <v>105308-CES. RURAL PUNITAQUI</v>
          </cell>
          <cell r="H82">
            <v>1</v>
          </cell>
          <cell r="I82">
            <v>2</v>
          </cell>
          <cell r="J82">
            <v>4</v>
          </cell>
          <cell r="K82">
            <v>4</v>
          </cell>
          <cell r="L82">
            <v>3</v>
          </cell>
          <cell r="M82">
            <v>2</v>
          </cell>
          <cell r="N82">
            <v>2</v>
          </cell>
          <cell r="O82">
            <v>18</v>
          </cell>
        </row>
        <row r="83">
          <cell r="G83" t="str">
            <v>04305-RIO HURATDO</v>
          </cell>
          <cell r="H83">
            <v>5</v>
          </cell>
          <cell r="I83">
            <v>7</v>
          </cell>
          <cell r="J83">
            <v>3</v>
          </cell>
          <cell r="O83">
            <v>15</v>
          </cell>
        </row>
        <row r="84">
          <cell r="G84" t="str">
            <v>105310-CES. RURAL PICHASCA</v>
          </cell>
          <cell r="I84">
            <v>1</v>
          </cell>
          <cell r="J84">
            <v>1</v>
          </cell>
          <cell r="O84">
            <v>2</v>
          </cell>
        </row>
        <row r="85">
          <cell r="G85" t="str">
            <v>105413-P.S.R. SAMO ALTO</v>
          </cell>
          <cell r="H85">
            <v>2</v>
          </cell>
          <cell r="I85">
            <v>3</v>
          </cell>
          <cell r="J85">
            <v>2</v>
          </cell>
          <cell r="O85">
            <v>7</v>
          </cell>
        </row>
        <row r="86">
          <cell r="G86" t="str">
            <v>105503-P.S.R. TABAQUEROS</v>
          </cell>
          <cell r="H86">
            <v>3</v>
          </cell>
          <cell r="I86">
            <v>3</v>
          </cell>
          <cell r="O86">
            <v>6</v>
          </cell>
        </row>
        <row r="87">
          <cell r="G87" t="str">
            <v>Total general</v>
          </cell>
          <cell r="H87">
            <v>412</v>
          </cell>
          <cell r="I87">
            <v>429</v>
          </cell>
          <cell r="J87">
            <v>426</v>
          </cell>
          <cell r="K87">
            <v>444</v>
          </cell>
          <cell r="L87">
            <v>391</v>
          </cell>
          <cell r="M87">
            <v>397</v>
          </cell>
          <cell r="N87">
            <v>460</v>
          </cell>
          <cell r="O87">
            <v>2959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  <cell r="X3" t="str">
            <v>Suma de Total</v>
          </cell>
          <cell r="Y3" t="str">
            <v>Etiquetas de columna</v>
          </cell>
        </row>
        <row r="4">
          <cell r="G4" t="str">
            <v>04101-LA SERENA</v>
          </cell>
          <cell r="H4">
            <v>51</v>
          </cell>
          <cell r="I4">
            <v>62</v>
          </cell>
          <cell r="J4">
            <v>127</v>
          </cell>
          <cell r="K4">
            <v>85</v>
          </cell>
          <cell r="L4">
            <v>67</v>
          </cell>
          <cell r="M4">
            <v>84</v>
          </cell>
          <cell r="N4">
            <v>66</v>
          </cell>
          <cell r="O4">
            <v>542</v>
          </cell>
          <cell r="X4" t="str">
            <v>Etiquetas de fila</v>
          </cell>
          <cell r="Y4">
            <v>1</v>
          </cell>
          <cell r="Z4">
            <v>2</v>
          </cell>
          <cell r="AA4">
            <v>3</v>
          </cell>
          <cell r="AB4">
            <v>4</v>
          </cell>
          <cell r="AC4">
            <v>5</v>
          </cell>
          <cell r="AD4">
            <v>6</v>
          </cell>
          <cell r="AE4">
            <v>7</v>
          </cell>
          <cell r="AF4" t="str">
            <v>Total general</v>
          </cell>
        </row>
        <row r="5">
          <cell r="G5" t="str">
            <v>105300-CES. CARDENAL CARO</v>
          </cell>
          <cell r="I5">
            <v>2</v>
          </cell>
          <cell r="J5">
            <v>6</v>
          </cell>
          <cell r="K5">
            <v>23</v>
          </cell>
          <cell r="L5">
            <v>8</v>
          </cell>
          <cell r="M5">
            <v>5</v>
          </cell>
          <cell r="N5">
            <v>8</v>
          </cell>
          <cell r="O5">
            <v>52</v>
          </cell>
          <cell r="X5" t="str">
            <v>04101-LA SERENA</v>
          </cell>
          <cell r="Y5">
            <v>17</v>
          </cell>
          <cell r="Z5">
            <v>45</v>
          </cell>
          <cell r="AA5">
            <v>34</v>
          </cell>
          <cell r="AB5">
            <v>36</v>
          </cell>
          <cell r="AC5">
            <v>23</v>
          </cell>
          <cell r="AD5">
            <v>162</v>
          </cell>
          <cell r="AE5">
            <v>30</v>
          </cell>
          <cell r="AF5">
            <v>347</v>
          </cell>
        </row>
        <row r="6">
          <cell r="G6" t="str">
            <v>105301-CES. LAS COMPAÑIAS</v>
          </cell>
          <cell r="H6">
            <v>15</v>
          </cell>
          <cell r="I6">
            <v>17</v>
          </cell>
          <cell r="J6">
            <v>18</v>
          </cell>
          <cell r="K6">
            <v>16</v>
          </cell>
          <cell r="L6">
            <v>21</v>
          </cell>
          <cell r="M6">
            <v>16</v>
          </cell>
          <cell r="N6">
            <v>16</v>
          </cell>
          <cell r="O6">
            <v>119</v>
          </cell>
          <cell r="X6" t="str">
            <v>105300-CES. CARDENAL CARO</v>
          </cell>
          <cell r="Y6">
            <v>2</v>
          </cell>
          <cell r="Z6">
            <v>4</v>
          </cell>
          <cell r="AA6">
            <v>6</v>
          </cell>
          <cell r="AB6">
            <v>13</v>
          </cell>
          <cell r="AC6">
            <v>3</v>
          </cell>
          <cell r="AD6">
            <v>4</v>
          </cell>
          <cell r="AE6">
            <v>5</v>
          </cell>
          <cell r="AF6">
            <v>37</v>
          </cell>
        </row>
        <row r="7">
          <cell r="G7" t="str">
            <v>105302-CES. PEDRO AGUIRRE C.</v>
          </cell>
          <cell r="H7">
            <v>9</v>
          </cell>
          <cell r="I7">
            <v>17</v>
          </cell>
          <cell r="J7">
            <v>18</v>
          </cell>
          <cell r="K7">
            <v>15</v>
          </cell>
          <cell r="L7">
            <v>18</v>
          </cell>
          <cell r="M7">
            <v>5</v>
          </cell>
          <cell r="N7">
            <v>12</v>
          </cell>
          <cell r="O7">
            <v>94</v>
          </cell>
          <cell r="X7" t="str">
            <v>105301-CES. LAS COMPAÑIAS</v>
          </cell>
          <cell r="Y7">
            <v>9</v>
          </cell>
          <cell r="Z7">
            <v>17</v>
          </cell>
          <cell r="AA7">
            <v>19</v>
          </cell>
          <cell r="AB7">
            <v>7</v>
          </cell>
          <cell r="AC7">
            <v>12</v>
          </cell>
          <cell r="AD7">
            <v>23</v>
          </cell>
          <cell r="AE7">
            <v>15</v>
          </cell>
          <cell r="AF7">
            <v>102</v>
          </cell>
        </row>
        <row r="8">
          <cell r="G8" t="str">
            <v>105313-CES. SCHAFFHAUSER</v>
          </cell>
          <cell r="H8">
            <v>15</v>
          </cell>
          <cell r="I8">
            <v>6</v>
          </cell>
          <cell r="J8">
            <v>15</v>
          </cell>
          <cell r="K8">
            <v>7</v>
          </cell>
          <cell r="L8">
            <v>2</v>
          </cell>
          <cell r="M8">
            <v>6</v>
          </cell>
          <cell r="N8">
            <v>3</v>
          </cell>
          <cell r="O8">
            <v>54</v>
          </cell>
          <cell r="X8" t="str">
            <v>105302-CES. PEDRO AGUIRRE C.</v>
          </cell>
          <cell r="Y8">
            <v>4</v>
          </cell>
          <cell r="Z8">
            <v>1</v>
          </cell>
          <cell r="AA8">
            <v>3</v>
          </cell>
          <cell r="AB8">
            <v>12</v>
          </cell>
          <cell r="AC8">
            <v>8</v>
          </cell>
          <cell r="AD8">
            <v>32</v>
          </cell>
          <cell r="AE8">
            <v>7</v>
          </cell>
          <cell r="AF8">
            <v>67</v>
          </cell>
        </row>
        <row r="9">
          <cell r="G9" t="str">
            <v>105319-CES. CARDENAL R.S.H.</v>
          </cell>
          <cell r="H9">
            <v>10</v>
          </cell>
          <cell r="I9">
            <v>7</v>
          </cell>
          <cell r="J9">
            <v>20</v>
          </cell>
          <cell r="K9">
            <v>21</v>
          </cell>
          <cell r="L9">
            <v>15</v>
          </cell>
          <cell r="M9">
            <v>24</v>
          </cell>
          <cell r="N9">
            <v>17</v>
          </cell>
          <cell r="O9">
            <v>114</v>
          </cell>
          <cell r="X9" t="str">
            <v>105313-CES. SCHAFFHAUSER</v>
          </cell>
          <cell r="AD9">
            <v>16</v>
          </cell>
          <cell r="AF9">
            <v>16</v>
          </cell>
        </row>
        <row r="10">
          <cell r="G10" t="str">
            <v>105325-CESFAM JUAN PABLO II</v>
          </cell>
          <cell r="I10">
            <v>8</v>
          </cell>
          <cell r="J10">
            <v>42</v>
          </cell>
          <cell r="M10">
            <v>23</v>
          </cell>
          <cell r="O10">
            <v>73</v>
          </cell>
          <cell r="X10" t="str">
            <v>105319-CES. CARDENAL R.S.H.</v>
          </cell>
          <cell r="AD10">
            <v>83</v>
          </cell>
          <cell r="AE10">
            <v>3</v>
          </cell>
          <cell r="AF10">
            <v>86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4</v>
          </cell>
          <cell r="K11">
            <v>2</v>
          </cell>
          <cell r="L11">
            <v>2</v>
          </cell>
          <cell r="M11">
            <v>2</v>
          </cell>
          <cell r="N11">
            <v>4</v>
          </cell>
          <cell r="O11">
            <v>17</v>
          </cell>
          <cell r="X11" t="str">
            <v>105325-CESFAM JUAN PABLO II</v>
          </cell>
          <cell r="Z11">
            <v>23</v>
          </cell>
          <cell r="AA11">
            <v>1</v>
          </cell>
          <cell r="AF11">
            <v>24</v>
          </cell>
        </row>
        <row r="12">
          <cell r="G12" t="str">
            <v>105402-P.S.R. EL ROMERO</v>
          </cell>
          <cell r="J12">
            <v>1</v>
          </cell>
          <cell r="O12">
            <v>1</v>
          </cell>
          <cell r="X12" t="str">
            <v>105701-CECOF VILLA ALEMANIA</v>
          </cell>
          <cell r="Y12">
            <v>2</v>
          </cell>
          <cell r="AA12">
            <v>5</v>
          </cell>
          <cell r="AB12">
            <v>4</v>
          </cell>
          <cell r="AD12">
            <v>4</v>
          </cell>
          <cell r="AF12">
            <v>15</v>
          </cell>
        </row>
        <row r="13">
          <cell r="G13" t="str">
            <v>105499-P.S.R. LAMBERT</v>
          </cell>
          <cell r="I13">
            <v>1</v>
          </cell>
          <cell r="N13">
            <v>2</v>
          </cell>
          <cell r="O13">
            <v>3</v>
          </cell>
          <cell r="X13" t="str">
            <v>04102-COQUIMBO</v>
          </cell>
          <cell r="Y13">
            <v>25</v>
          </cell>
          <cell r="Z13">
            <v>29</v>
          </cell>
          <cell r="AA13">
            <v>35</v>
          </cell>
          <cell r="AB13">
            <v>37</v>
          </cell>
          <cell r="AC13">
            <v>31</v>
          </cell>
          <cell r="AD13">
            <v>32</v>
          </cell>
          <cell r="AE13">
            <v>52</v>
          </cell>
          <cell r="AF13">
            <v>241</v>
          </cell>
        </row>
        <row r="14">
          <cell r="G14" t="str">
            <v>105700-CECOF VILLA EL INDIO</v>
          </cell>
          <cell r="J14">
            <v>1</v>
          </cell>
          <cell r="N14">
            <v>3</v>
          </cell>
          <cell r="O14">
            <v>4</v>
          </cell>
          <cell r="X14" t="str">
            <v>105303-CES. SAN JUAN</v>
          </cell>
          <cell r="Y14">
            <v>4</v>
          </cell>
          <cell r="Z14">
            <v>2</v>
          </cell>
          <cell r="AA14">
            <v>6</v>
          </cell>
          <cell r="AB14">
            <v>3</v>
          </cell>
          <cell r="AC14">
            <v>1</v>
          </cell>
          <cell r="AE14">
            <v>10</v>
          </cell>
          <cell r="AF14">
            <v>26</v>
          </cell>
        </row>
        <row r="15">
          <cell r="G15" t="str">
            <v>105701-CECOF VILLA ALEMANIA</v>
          </cell>
          <cell r="I15">
            <v>1</v>
          </cell>
          <cell r="J15">
            <v>1</v>
          </cell>
          <cell r="K15">
            <v>1</v>
          </cell>
          <cell r="M15">
            <v>1</v>
          </cell>
          <cell r="N15">
            <v>1</v>
          </cell>
          <cell r="O15">
            <v>5</v>
          </cell>
          <cell r="X15" t="str">
            <v>105304-CES. SANTA CECILIA</v>
          </cell>
          <cell r="Y15">
            <v>7</v>
          </cell>
          <cell r="Z15">
            <v>4</v>
          </cell>
          <cell r="AA15">
            <v>4</v>
          </cell>
          <cell r="AB15">
            <v>6</v>
          </cell>
          <cell r="AC15">
            <v>2</v>
          </cell>
          <cell r="AD15">
            <v>5</v>
          </cell>
          <cell r="AE15">
            <v>7</v>
          </cell>
          <cell r="AF15">
            <v>35</v>
          </cell>
        </row>
        <row r="16">
          <cell r="G16" t="str">
            <v>105702-CECOF VILLA LAMBERT</v>
          </cell>
          <cell r="H16">
            <v>1</v>
          </cell>
          <cell r="I16">
            <v>1</v>
          </cell>
          <cell r="J16">
            <v>1</v>
          </cell>
          <cell r="L16">
            <v>1</v>
          </cell>
          <cell r="M16">
            <v>2</v>
          </cell>
          <cell r="O16">
            <v>6</v>
          </cell>
          <cell r="X16" t="str">
            <v>105305-CES. TIERRAS BLANCAS</v>
          </cell>
          <cell r="Y16">
            <v>12</v>
          </cell>
          <cell r="Z16">
            <v>1</v>
          </cell>
          <cell r="AA16">
            <v>1</v>
          </cell>
          <cell r="AB16">
            <v>10</v>
          </cell>
          <cell r="AC16">
            <v>16</v>
          </cell>
          <cell r="AD16">
            <v>15</v>
          </cell>
          <cell r="AE16">
            <v>8</v>
          </cell>
          <cell r="AF16">
            <v>63</v>
          </cell>
        </row>
        <row r="17">
          <cell r="G17" t="str">
            <v>04102-COQUIMBO</v>
          </cell>
          <cell r="H17">
            <v>79</v>
          </cell>
          <cell r="I17">
            <v>99</v>
          </cell>
          <cell r="J17">
            <v>97</v>
          </cell>
          <cell r="K17">
            <v>103</v>
          </cell>
          <cell r="L17">
            <v>123</v>
          </cell>
          <cell r="M17">
            <v>66</v>
          </cell>
          <cell r="N17">
            <v>132</v>
          </cell>
          <cell r="O17">
            <v>699</v>
          </cell>
          <cell r="X17" t="str">
            <v>105321-CES. RURAL  TONGOY</v>
          </cell>
          <cell r="Z17">
            <v>2</v>
          </cell>
          <cell r="AB17">
            <v>2</v>
          </cell>
          <cell r="AF17">
            <v>4</v>
          </cell>
        </row>
        <row r="18">
          <cell r="G18" t="str">
            <v>105303-CES. SAN JUAN</v>
          </cell>
          <cell r="H18">
            <v>19</v>
          </cell>
          <cell r="I18">
            <v>22</v>
          </cell>
          <cell r="J18">
            <v>31</v>
          </cell>
          <cell r="K18">
            <v>30</v>
          </cell>
          <cell r="L18">
            <v>23</v>
          </cell>
          <cell r="M18">
            <v>20</v>
          </cell>
          <cell r="N18">
            <v>35</v>
          </cell>
          <cell r="O18">
            <v>180</v>
          </cell>
          <cell r="X18" t="str">
            <v>105323-CES. DR. SERGIO AGUILAR</v>
          </cell>
          <cell r="Z18">
            <v>20</v>
          </cell>
          <cell r="AA18">
            <v>23</v>
          </cell>
          <cell r="AB18">
            <v>16</v>
          </cell>
          <cell r="AC18">
            <v>12</v>
          </cell>
          <cell r="AD18">
            <v>9</v>
          </cell>
          <cell r="AE18">
            <v>26</v>
          </cell>
          <cell r="AF18">
            <v>106</v>
          </cell>
        </row>
        <row r="19">
          <cell r="G19" t="str">
            <v>105304-CES. SANTA CECILIA</v>
          </cell>
          <cell r="H19">
            <v>4</v>
          </cell>
          <cell r="I19">
            <v>10</v>
          </cell>
          <cell r="J19">
            <v>9</v>
          </cell>
          <cell r="K19">
            <v>9</v>
          </cell>
          <cell r="L19">
            <v>20</v>
          </cell>
          <cell r="M19">
            <v>9</v>
          </cell>
          <cell r="N19">
            <v>6</v>
          </cell>
          <cell r="O19">
            <v>67</v>
          </cell>
          <cell r="X19" t="str">
            <v>105405-P.S.R. GUANAQUEROS</v>
          </cell>
          <cell r="Y19">
            <v>1</v>
          </cell>
          <cell r="AA19">
            <v>1</v>
          </cell>
          <cell r="AE19">
            <v>1</v>
          </cell>
          <cell r="AF19">
            <v>3</v>
          </cell>
        </row>
        <row r="20">
          <cell r="G20" t="str">
            <v>105305-CES. TIERRAS BLANCAS</v>
          </cell>
          <cell r="H20">
            <v>24</v>
          </cell>
          <cell r="I20">
            <v>31</v>
          </cell>
          <cell r="J20">
            <v>28</v>
          </cell>
          <cell r="K20">
            <v>20</v>
          </cell>
          <cell r="L20">
            <v>39</v>
          </cell>
          <cell r="M20">
            <v>16</v>
          </cell>
          <cell r="N20">
            <v>40</v>
          </cell>
          <cell r="O20">
            <v>198</v>
          </cell>
          <cell r="X20" t="str">
            <v>105406-P.S.R. PAN DE AZUCAR</v>
          </cell>
          <cell r="Y20">
            <v>1</v>
          </cell>
          <cell r="AF20">
            <v>1</v>
          </cell>
        </row>
        <row r="21">
          <cell r="G21" t="str">
            <v>105321-CES. RURAL  TONGOY</v>
          </cell>
          <cell r="K21">
            <v>2</v>
          </cell>
          <cell r="L21">
            <v>1</v>
          </cell>
          <cell r="M21">
            <v>2</v>
          </cell>
          <cell r="O21">
            <v>5</v>
          </cell>
          <cell r="X21" t="str">
            <v>105705-CECOF EL ALBA</v>
          </cell>
          <cell r="AD21">
            <v>3</v>
          </cell>
          <cell r="AF21">
            <v>3</v>
          </cell>
        </row>
        <row r="22">
          <cell r="G22" t="str">
            <v>105323-CES. DR. SERGIO AGUILAR</v>
          </cell>
          <cell r="H22">
            <v>26</v>
          </cell>
          <cell r="I22">
            <v>26</v>
          </cell>
          <cell r="J22">
            <v>17</v>
          </cell>
          <cell r="K22">
            <v>36</v>
          </cell>
          <cell r="L22">
            <v>36</v>
          </cell>
          <cell r="M22">
            <v>15</v>
          </cell>
          <cell r="N22">
            <v>38</v>
          </cell>
          <cell r="O22">
            <v>194</v>
          </cell>
          <cell r="X22" t="str">
            <v>04103-ANDACOLLO</v>
          </cell>
          <cell r="Y22">
            <v>2</v>
          </cell>
          <cell r="Z22">
            <v>2</v>
          </cell>
          <cell r="AB22">
            <v>2</v>
          </cell>
          <cell r="AC22">
            <v>3</v>
          </cell>
          <cell r="AE22">
            <v>3</v>
          </cell>
          <cell r="AF22">
            <v>12</v>
          </cell>
        </row>
        <row r="23">
          <cell r="G23" t="str">
            <v>105404-P.S.R. EL TANGUE                         </v>
          </cell>
          <cell r="J23">
            <v>1</v>
          </cell>
          <cell r="K23">
            <v>2</v>
          </cell>
          <cell r="L23">
            <v>1</v>
          </cell>
          <cell r="N23">
            <v>5</v>
          </cell>
          <cell r="O23">
            <v>9</v>
          </cell>
          <cell r="X23" t="str">
            <v>105106-HOSPITAL ANDACOLLO</v>
          </cell>
          <cell r="Y23">
            <v>2</v>
          </cell>
          <cell r="Z23">
            <v>2</v>
          </cell>
          <cell r="AB23">
            <v>2</v>
          </cell>
          <cell r="AC23">
            <v>3</v>
          </cell>
          <cell r="AE23">
            <v>3</v>
          </cell>
          <cell r="AF23">
            <v>12</v>
          </cell>
        </row>
        <row r="24">
          <cell r="G24" t="str">
            <v>105405-P.S.R. GUANAQUEROS</v>
          </cell>
          <cell r="H24">
            <v>1</v>
          </cell>
          <cell r="I24">
            <v>1</v>
          </cell>
          <cell r="J24">
            <v>2</v>
          </cell>
          <cell r="O24">
            <v>4</v>
          </cell>
          <cell r="X24" t="str">
            <v>04106-VICUÑA</v>
          </cell>
          <cell r="Z24">
            <v>1</v>
          </cell>
          <cell r="AB24">
            <v>1</v>
          </cell>
          <cell r="AC24">
            <v>1</v>
          </cell>
          <cell r="AD24">
            <v>1</v>
          </cell>
          <cell r="AE24">
            <v>2</v>
          </cell>
          <cell r="AF24">
            <v>6</v>
          </cell>
        </row>
        <row r="25">
          <cell r="G25" t="str">
            <v>105406-P.S.R. PAN DE AZUCAR</v>
          </cell>
          <cell r="H25">
            <v>2</v>
          </cell>
          <cell r="I25">
            <v>4</v>
          </cell>
          <cell r="J25">
            <v>5</v>
          </cell>
          <cell r="K25">
            <v>2</v>
          </cell>
          <cell r="L25">
            <v>1</v>
          </cell>
          <cell r="M25">
            <v>3</v>
          </cell>
          <cell r="N25">
            <v>8</v>
          </cell>
          <cell r="O25">
            <v>25</v>
          </cell>
          <cell r="X25" t="str">
            <v>105107-HOSPITAL VICUÑA</v>
          </cell>
          <cell r="Z25">
            <v>1</v>
          </cell>
          <cell r="AB25">
            <v>1</v>
          </cell>
          <cell r="AC25">
            <v>1</v>
          </cell>
          <cell r="AD25">
            <v>1</v>
          </cell>
          <cell r="AE25">
            <v>2</v>
          </cell>
          <cell r="AF25">
            <v>6</v>
          </cell>
        </row>
        <row r="26">
          <cell r="G26" t="str">
            <v>105407-P.S.R. TAMBILLOS</v>
          </cell>
          <cell r="I26">
            <v>1</v>
          </cell>
          <cell r="J26">
            <v>1</v>
          </cell>
          <cell r="K26">
            <v>1</v>
          </cell>
          <cell r="O26">
            <v>3</v>
          </cell>
          <cell r="X26" t="str">
            <v>04201-ILLAPEL</v>
          </cell>
          <cell r="Y26">
            <v>2</v>
          </cell>
          <cell r="Z26">
            <v>5</v>
          </cell>
          <cell r="AA26">
            <v>9</v>
          </cell>
          <cell r="AB26">
            <v>1</v>
          </cell>
          <cell r="AC26">
            <v>5</v>
          </cell>
          <cell r="AD26">
            <v>11</v>
          </cell>
          <cell r="AE26">
            <v>15</v>
          </cell>
          <cell r="AF26">
            <v>48</v>
          </cell>
        </row>
        <row r="27">
          <cell r="G27" t="str">
            <v>105705-CECOF EL ALBA</v>
          </cell>
          <cell r="H27">
            <v>3</v>
          </cell>
          <cell r="I27">
            <v>4</v>
          </cell>
          <cell r="J27">
            <v>3</v>
          </cell>
          <cell r="K27">
            <v>1</v>
          </cell>
          <cell r="L27">
            <v>2</v>
          </cell>
          <cell r="M27">
            <v>1</v>
          </cell>
          <cell r="O27">
            <v>14</v>
          </cell>
          <cell r="X27" t="str">
            <v>105103-HOSPITAL ILLAPEL</v>
          </cell>
          <cell r="Y27">
            <v>2</v>
          </cell>
          <cell r="Z27">
            <v>4</v>
          </cell>
          <cell r="AA27">
            <v>9</v>
          </cell>
          <cell r="AC27">
            <v>3</v>
          </cell>
          <cell r="AD27">
            <v>11</v>
          </cell>
          <cell r="AE27">
            <v>15</v>
          </cell>
          <cell r="AF27">
            <v>44</v>
          </cell>
        </row>
        <row r="28">
          <cell r="G28" t="str">
            <v>04103-ANDACOLLO</v>
          </cell>
          <cell r="H28">
            <v>1</v>
          </cell>
          <cell r="I28">
            <v>10</v>
          </cell>
          <cell r="K28">
            <v>3</v>
          </cell>
          <cell r="L28">
            <v>5</v>
          </cell>
          <cell r="M28">
            <v>3</v>
          </cell>
          <cell r="N28">
            <v>12</v>
          </cell>
          <cell r="O28">
            <v>34</v>
          </cell>
          <cell r="X28" t="str">
            <v>105326-CESFAM SAN RAFAEL</v>
          </cell>
          <cell r="AC28">
            <v>1</v>
          </cell>
          <cell r="AF28">
            <v>1</v>
          </cell>
        </row>
        <row r="29">
          <cell r="G29" t="str">
            <v>105106-HOSPITAL ANDACOLLO</v>
          </cell>
          <cell r="H29">
            <v>1</v>
          </cell>
          <cell r="I29">
            <v>10</v>
          </cell>
          <cell r="K29">
            <v>3</v>
          </cell>
          <cell r="L29">
            <v>5</v>
          </cell>
          <cell r="M29">
            <v>3</v>
          </cell>
          <cell r="N29">
            <v>12</v>
          </cell>
          <cell r="O29">
            <v>34</v>
          </cell>
          <cell r="X29" t="str">
            <v>105443-P.S.R. CARCAMO                   </v>
          </cell>
          <cell r="AC29">
            <v>1</v>
          </cell>
          <cell r="AF29">
            <v>1</v>
          </cell>
        </row>
        <row r="30">
          <cell r="G30" t="str">
            <v>04104-LA HIGUERA</v>
          </cell>
          <cell r="H30">
            <v>1</v>
          </cell>
          <cell r="J30">
            <v>1</v>
          </cell>
          <cell r="L30">
            <v>2</v>
          </cell>
          <cell r="M30">
            <v>3</v>
          </cell>
          <cell r="N30">
            <v>1</v>
          </cell>
          <cell r="O30">
            <v>8</v>
          </cell>
          <cell r="X30" t="str">
            <v>105449-P.S.R. TUNGA NORTE</v>
          </cell>
          <cell r="AB30">
            <v>1</v>
          </cell>
          <cell r="AF30">
            <v>1</v>
          </cell>
        </row>
        <row r="31">
          <cell r="G31" t="str">
            <v>105314-CES. LA HIGUERA</v>
          </cell>
          <cell r="H31">
            <v>1</v>
          </cell>
          <cell r="J31">
            <v>1</v>
          </cell>
          <cell r="L31">
            <v>1</v>
          </cell>
          <cell r="M31">
            <v>2</v>
          </cell>
          <cell r="O31">
            <v>5</v>
          </cell>
          <cell r="X31" t="str">
            <v>105485-P.S.R. PLAN DE HORNOS</v>
          </cell>
          <cell r="Z31">
            <v>1</v>
          </cell>
          <cell r="AF31">
            <v>1</v>
          </cell>
        </row>
        <row r="32">
          <cell r="G32" t="str">
            <v>105500-P.S.R. CALETA HORNOS        </v>
          </cell>
          <cell r="N32">
            <v>1</v>
          </cell>
          <cell r="O32">
            <v>1</v>
          </cell>
          <cell r="X32" t="str">
            <v>04202-CANELA</v>
          </cell>
          <cell r="Y32">
            <v>1</v>
          </cell>
          <cell r="Z32">
            <v>1</v>
          </cell>
          <cell r="AA32">
            <v>1</v>
          </cell>
          <cell r="AD32">
            <v>1</v>
          </cell>
          <cell r="AE32">
            <v>1</v>
          </cell>
          <cell r="AF32">
            <v>5</v>
          </cell>
        </row>
        <row r="33">
          <cell r="G33" t="str">
            <v>105506-P.S.R. EL TRAPICHE</v>
          </cell>
          <cell r="L33">
            <v>1</v>
          </cell>
          <cell r="M33">
            <v>1</v>
          </cell>
          <cell r="O33">
            <v>2</v>
          </cell>
          <cell r="X33" t="str">
            <v>105309-CES. RURAL CANELA</v>
          </cell>
          <cell r="AA33">
            <v>1</v>
          </cell>
          <cell r="AF33">
            <v>1</v>
          </cell>
        </row>
        <row r="34">
          <cell r="G34" t="str">
            <v>04105-PAIHUANO</v>
          </cell>
          <cell r="M34">
            <v>2</v>
          </cell>
          <cell r="N34">
            <v>1</v>
          </cell>
          <cell r="O34">
            <v>3</v>
          </cell>
          <cell r="X34" t="str">
            <v>105450-P.S.R. MINCHA NORTE            </v>
          </cell>
          <cell r="AD34">
            <v>1</v>
          </cell>
          <cell r="AF34">
            <v>1</v>
          </cell>
        </row>
        <row r="35">
          <cell r="G35" t="str">
            <v>105306-CES. PAIHUANO</v>
          </cell>
          <cell r="M35">
            <v>2</v>
          </cell>
          <cell r="O35">
            <v>2</v>
          </cell>
          <cell r="X35" t="str">
            <v>105482-P.S.R. CANELA ALTA</v>
          </cell>
          <cell r="Y35">
            <v>1</v>
          </cell>
          <cell r="Z35">
            <v>1</v>
          </cell>
          <cell r="AF35">
            <v>2</v>
          </cell>
        </row>
        <row r="36">
          <cell r="G36" t="str">
            <v>105477-P.S.R. PISCO ELQUI</v>
          </cell>
          <cell r="N36">
            <v>1</v>
          </cell>
          <cell r="O36">
            <v>1</v>
          </cell>
          <cell r="X36" t="str">
            <v>105498-P.S.R. QUEBRADA DE LINARES</v>
          </cell>
          <cell r="AE36">
            <v>1</v>
          </cell>
          <cell r="AF36">
            <v>1</v>
          </cell>
        </row>
        <row r="37">
          <cell r="G37" t="str">
            <v>04106-VICUÑA</v>
          </cell>
          <cell r="H37">
            <v>8</v>
          </cell>
          <cell r="I37">
            <v>12</v>
          </cell>
          <cell r="J37">
            <v>6</v>
          </cell>
          <cell r="K37">
            <v>7</v>
          </cell>
          <cell r="M37">
            <v>6</v>
          </cell>
          <cell r="N37">
            <v>5</v>
          </cell>
          <cell r="O37">
            <v>44</v>
          </cell>
          <cell r="X37" t="str">
            <v>04203-LOS VILOS</v>
          </cell>
          <cell r="Y37">
            <v>6</v>
          </cell>
          <cell r="Z37">
            <v>8</v>
          </cell>
          <cell r="AA37">
            <v>1</v>
          </cell>
          <cell r="AB37">
            <v>1</v>
          </cell>
          <cell r="AC37">
            <v>1</v>
          </cell>
          <cell r="AD37">
            <v>17</v>
          </cell>
          <cell r="AF37">
            <v>34</v>
          </cell>
        </row>
        <row r="38">
          <cell r="G38" t="str">
            <v>105107-HOSPITAL VICUÑA</v>
          </cell>
          <cell r="H38">
            <v>6</v>
          </cell>
          <cell r="I38">
            <v>11</v>
          </cell>
          <cell r="J38">
            <v>6</v>
          </cell>
          <cell r="K38">
            <v>4</v>
          </cell>
          <cell r="M38">
            <v>4</v>
          </cell>
          <cell r="N38">
            <v>5</v>
          </cell>
          <cell r="O38">
            <v>36</v>
          </cell>
          <cell r="X38" t="str">
            <v>105108-HOSPITAL LOS VILOS</v>
          </cell>
          <cell r="Y38">
            <v>6</v>
          </cell>
          <cell r="Z38">
            <v>5</v>
          </cell>
          <cell r="AA38">
            <v>1</v>
          </cell>
          <cell r="AB38">
            <v>1</v>
          </cell>
          <cell r="AD38">
            <v>17</v>
          </cell>
          <cell r="AF38">
            <v>30</v>
          </cell>
        </row>
        <row r="39">
          <cell r="G39" t="str">
            <v>105467-P.S.R. DIAGUITAS</v>
          </cell>
          <cell r="K39">
            <v>2</v>
          </cell>
          <cell r="M39">
            <v>1</v>
          </cell>
          <cell r="O39">
            <v>3</v>
          </cell>
          <cell r="X39" t="str">
            <v>105478-P.S.R. CAIMANES                   </v>
          </cell>
          <cell r="Z39">
            <v>1</v>
          </cell>
          <cell r="AF39">
            <v>1</v>
          </cell>
        </row>
        <row r="40">
          <cell r="G40" t="str">
            <v>105472-P.S.R. RIVADAVIA</v>
          </cell>
          <cell r="H40">
            <v>1</v>
          </cell>
          <cell r="K40">
            <v>1</v>
          </cell>
          <cell r="O40">
            <v>2</v>
          </cell>
          <cell r="X40" t="str">
            <v>105479-P.S.R. GUANGUALI</v>
          </cell>
          <cell r="AC40">
            <v>1</v>
          </cell>
          <cell r="AF40">
            <v>1</v>
          </cell>
        </row>
        <row r="41">
          <cell r="G41" t="str">
            <v>105502-P.S.R. CALINGASTA</v>
          </cell>
          <cell r="H41">
            <v>1</v>
          </cell>
          <cell r="I41">
            <v>1</v>
          </cell>
          <cell r="M41">
            <v>1</v>
          </cell>
          <cell r="O41">
            <v>3</v>
          </cell>
          <cell r="X41" t="str">
            <v>105480-P.S.R. QUILIMARI</v>
          </cell>
          <cell r="Z41">
            <v>2</v>
          </cell>
          <cell r="AF41">
            <v>2</v>
          </cell>
        </row>
        <row r="42">
          <cell r="G42" t="str">
            <v>04201-ILLAPEL</v>
          </cell>
          <cell r="H42">
            <v>6</v>
          </cell>
          <cell r="I42">
            <v>12</v>
          </cell>
          <cell r="J42">
            <v>7</v>
          </cell>
          <cell r="K42">
            <v>9</v>
          </cell>
          <cell r="L42">
            <v>13</v>
          </cell>
          <cell r="M42">
            <v>12</v>
          </cell>
          <cell r="N42">
            <v>13</v>
          </cell>
          <cell r="O42">
            <v>72</v>
          </cell>
          <cell r="X42" t="str">
            <v>04204-SALAMANCA</v>
          </cell>
          <cell r="Y42">
            <v>5</v>
          </cell>
          <cell r="Z42">
            <v>13</v>
          </cell>
          <cell r="AA42">
            <v>8</v>
          </cell>
          <cell r="AB42">
            <v>6</v>
          </cell>
          <cell r="AC42">
            <v>10</v>
          </cell>
          <cell r="AD42">
            <v>16</v>
          </cell>
          <cell r="AE42">
            <v>15</v>
          </cell>
          <cell r="AF42">
            <v>73</v>
          </cell>
        </row>
        <row r="43">
          <cell r="G43" t="str">
            <v>105103-HOSPITAL ILLAPEL</v>
          </cell>
          <cell r="H43">
            <v>5</v>
          </cell>
          <cell r="I43">
            <v>9</v>
          </cell>
          <cell r="J43">
            <v>6</v>
          </cell>
          <cell r="K43">
            <v>9</v>
          </cell>
          <cell r="L43">
            <v>12</v>
          </cell>
          <cell r="M43">
            <v>10</v>
          </cell>
          <cell r="N43">
            <v>8</v>
          </cell>
          <cell r="O43">
            <v>59</v>
          </cell>
          <cell r="X43" t="str">
            <v>105104-HOSPITAL SALAMANCA</v>
          </cell>
          <cell r="Z43">
            <v>10</v>
          </cell>
          <cell r="AA43">
            <v>4</v>
          </cell>
          <cell r="AB43">
            <v>3</v>
          </cell>
          <cell r="AC43">
            <v>4</v>
          </cell>
          <cell r="AD43">
            <v>12</v>
          </cell>
          <cell r="AE43">
            <v>11</v>
          </cell>
          <cell r="AF43">
            <v>44</v>
          </cell>
        </row>
        <row r="44">
          <cell r="G44" t="str">
            <v>105326-CESFAM SAN RAFAEL</v>
          </cell>
          <cell r="H44">
            <v>1</v>
          </cell>
          <cell r="I44">
            <v>3</v>
          </cell>
          <cell r="M44">
            <v>2</v>
          </cell>
          <cell r="N44">
            <v>1</v>
          </cell>
          <cell r="O44">
            <v>7</v>
          </cell>
          <cell r="X44" t="str">
            <v>105452-P.S.R. CUNCUMEN                 </v>
          </cell>
          <cell r="Y44">
            <v>1</v>
          </cell>
          <cell r="Z44">
            <v>1</v>
          </cell>
          <cell r="AB44">
            <v>2</v>
          </cell>
          <cell r="AC44">
            <v>3</v>
          </cell>
          <cell r="AD44">
            <v>4</v>
          </cell>
          <cell r="AE44">
            <v>1</v>
          </cell>
          <cell r="AF44">
            <v>12</v>
          </cell>
        </row>
        <row r="45">
          <cell r="G45" t="str">
            <v>105443-P.S.R. CARCAMO                   </v>
          </cell>
          <cell r="N45">
            <v>1</v>
          </cell>
          <cell r="O45">
            <v>1</v>
          </cell>
          <cell r="X45" t="str">
            <v>105453-P.S.R. TRANQUILLA</v>
          </cell>
          <cell r="AE45">
            <v>1</v>
          </cell>
          <cell r="AF45">
            <v>1</v>
          </cell>
        </row>
        <row r="46">
          <cell r="G46" t="str">
            <v>105445-P.S.R. LIMAHUIDA</v>
          </cell>
          <cell r="N46">
            <v>1</v>
          </cell>
          <cell r="O46">
            <v>1</v>
          </cell>
          <cell r="X46" t="str">
            <v>105454-P.S.R. CUNLAGUA</v>
          </cell>
          <cell r="AB46">
            <v>1</v>
          </cell>
          <cell r="AF46">
            <v>1</v>
          </cell>
        </row>
        <row r="47">
          <cell r="G47" t="str">
            <v>105485-P.S.R. PLAN DE HORNOS</v>
          </cell>
          <cell r="J47">
            <v>1</v>
          </cell>
          <cell r="O47">
            <v>1</v>
          </cell>
          <cell r="X47" t="str">
            <v>105455-P.S.R. CHILLEPIN</v>
          </cell>
          <cell r="Y47">
            <v>3</v>
          </cell>
          <cell r="Z47">
            <v>1</v>
          </cell>
          <cell r="AF47">
            <v>4</v>
          </cell>
        </row>
        <row r="48">
          <cell r="G48" t="str">
            <v>105487-P.S.R. CAÑAS UNO</v>
          </cell>
          <cell r="L48">
            <v>1</v>
          </cell>
          <cell r="N48">
            <v>2</v>
          </cell>
          <cell r="O48">
            <v>3</v>
          </cell>
          <cell r="X48" t="str">
            <v>105456-P.S.R. LLIMPO</v>
          </cell>
          <cell r="AA48">
            <v>2</v>
          </cell>
          <cell r="AE48">
            <v>1</v>
          </cell>
          <cell r="AF48">
            <v>3</v>
          </cell>
        </row>
        <row r="49">
          <cell r="G49" t="str">
            <v>04202-CANELA</v>
          </cell>
          <cell r="H49">
            <v>1</v>
          </cell>
          <cell r="I49">
            <v>5</v>
          </cell>
          <cell r="J49">
            <v>4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16</v>
          </cell>
          <cell r="X49" t="str">
            <v>105457-P.S.R. SAN AGUSTIN</v>
          </cell>
          <cell r="Y49">
            <v>1</v>
          </cell>
          <cell r="AF49">
            <v>1</v>
          </cell>
        </row>
        <row r="50">
          <cell r="G50" t="str">
            <v>105309-CES. RURAL CANELA</v>
          </cell>
          <cell r="H50">
            <v>1</v>
          </cell>
          <cell r="I50">
            <v>4</v>
          </cell>
          <cell r="J50">
            <v>3</v>
          </cell>
          <cell r="L50">
            <v>2</v>
          </cell>
          <cell r="M50">
            <v>2</v>
          </cell>
          <cell r="O50">
            <v>12</v>
          </cell>
          <cell r="X50" t="str">
            <v>105458-P.S.R. TAHUINCO</v>
          </cell>
          <cell r="AA50">
            <v>1</v>
          </cell>
          <cell r="AC50">
            <v>1</v>
          </cell>
          <cell r="AF50">
            <v>2</v>
          </cell>
        </row>
        <row r="51">
          <cell r="G51" t="str">
            <v>105450-P.S.R. MINCHA NORTE            </v>
          </cell>
          <cell r="J51">
            <v>1</v>
          </cell>
          <cell r="O51">
            <v>1</v>
          </cell>
          <cell r="X51" t="str">
            <v>105492-P.S.R. CAMISA</v>
          </cell>
          <cell r="AE51">
            <v>1</v>
          </cell>
          <cell r="AF51">
            <v>1</v>
          </cell>
        </row>
        <row r="52">
          <cell r="G52" t="str">
            <v>105482-P.S.R. CANELA ALTA</v>
          </cell>
          <cell r="I52">
            <v>1</v>
          </cell>
          <cell r="O52">
            <v>1</v>
          </cell>
          <cell r="X52" t="str">
            <v>105501-P.S.R. ARBOLEDA GRANDE</v>
          </cell>
          <cell r="Z52">
            <v>1</v>
          </cell>
          <cell r="AA52">
            <v>1</v>
          </cell>
          <cell r="AC52">
            <v>2</v>
          </cell>
          <cell r="AF52">
            <v>4</v>
          </cell>
        </row>
        <row r="53">
          <cell r="G53" t="str">
            <v>105493-P.S.R. MINCHA SUR</v>
          </cell>
          <cell r="K53">
            <v>1</v>
          </cell>
          <cell r="O53">
            <v>1</v>
          </cell>
          <cell r="X53" t="str">
            <v>04301-OVALLE</v>
          </cell>
          <cell r="Y53">
            <v>8</v>
          </cell>
          <cell r="Z53">
            <v>10</v>
          </cell>
          <cell r="AA53">
            <v>17</v>
          </cell>
          <cell r="AB53">
            <v>8</v>
          </cell>
          <cell r="AC53">
            <v>14</v>
          </cell>
          <cell r="AD53">
            <v>51</v>
          </cell>
          <cell r="AE53">
            <v>15</v>
          </cell>
          <cell r="AF53">
            <v>123</v>
          </cell>
        </row>
        <row r="54">
          <cell r="G54" t="str">
            <v>105498-P.S.R. QUEBRADA DE LINARES</v>
          </cell>
          <cell r="N54">
            <v>1</v>
          </cell>
          <cell r="O54">
            <v>1</v>
          </cell>
          <cell r="X54" t="str">
            <v>105315-CES. RURAL C. DE TAMAYA</v>
          </cell>
          <cell r="Z54">
            <v>1</v>
          </cell>
          <cell r="AC54">
            <v>1</v>
          </cell>
          <cell r="AE54">
            <v>1</v>
          </cell>
          <cell r="AF54">
            <v>3</v>
          </cell>
        </row>
        <row r="55">
          <cell r="G55" t="str">
            <v>04203-LOS VILOS</v>
          </cell>
          <cell r="H55">
            <v>6</v>
          </cell>
          <cell r="I55">
            <v>8</v>
          </cell>
          <cell r="J55">
            <v>2</v>
          </cell>
          <cell r="K55">
            <v>2</v>
          </cell>
          <cell r="L55">
            <v>4</v>
          </cell>
          <cell r="M55">
            <v>1</v>
          </cell>
          <cell r="N55">
            <v>6</v>
          </cell>
          <cell r="O55">
            <v>29</v>
          </cell>
          <cell r="X55" t="str">
            <v>105317-CES. JORGE JORDAN D.</v>
          </cell>
          <cell r="Y55">
            <v>2</v>
          </cell>
          <cell r="Z55">
            <v>1</v>
          </cell>
          <cell r="AA55">
            <v>10</v>
          </cell>
          <cell r="AB55">
            <v>1</v>
          </cell>
          <cell r="AC55">
            <v>4</v>
          </cell>
          <cell r="AD55">
            <v>4</v>
          </cell>
          <cell r="AE55">
            <v>3</v>
          </cell>
          <cell r="AF55">
            <v>25</v>
          </cell>
        </row>
        <row r="56">
          <cell r="G56" t="str">
            <v>105108-HOSPITAL LOS VILOS</v>
          </cell>
          <cell r="H56">
            <v>4</v>
          </cell>
          <cell r="I56">
            <v>6</v>
          </cell>
          <cell r="J56">
            <v>2</v>
          </cell>
          <cell r="K56">
            <v>2</v>
          </cell>
          <cell r="L56">
            <v>3</v>
          </cell>
          <cell r="N56">
            <v>6</v>
          </cell>
          <cell r="O56">
            <v>23</v>
          </cell>
          <cell r="X56" t="str">
            <v>105322-CES. MARCOS MACUADA</v>
          </cell>
          <cell r="Y56">
            <v>2</v>
          </cell>
          <cell r="AA56">
            <v>3</v>
          </cell>
          <cell r="AB56">
            <v>2</v>
          </cell>
          <cell r="AD56">
            <v>23</v>
          </cell>
          <cell r="AE56">
            <v>2</v>
          </cell>
          <cell r="AF56">
            <v>32</v>
          </cell>
        </row>
        <row r="57">
          <cell r="G57" t="str">
            <v>105478-P.S.R. CAIMANES                   </v>
          </cell>
          <cell r="H57">
            <v>2</v>
          </cell>
          <cell r="I57">
            <v>1</v>
          </cell>
          <cell r="L57">
            <v>1</v>
          </cell>
          <cell r="M57">
            <v>1</v>
          </cell>
          <cell r="O57">
            <v>5</v>
          </cell>
          <cell r="X57" t="str">
            <v>105324-CES. SOTAQUI</v>
          </cell>
          <cell r="AD57">
            <v>1</v>
          </cell>
          <cell r="AF57">
            <v>1</v>
          </cell>
        </row>
        <row r="58">
          <cell r="G58" t="str">
            <v>105479-P.S.R. GUANGUALI</v>
          </cell>
          <cell r="I58">
            <v>1</v>
          </cell>
          <cell r="O58">
            <v>1</v>
          </cell>
          <cell r="X58" t="str">
            <v>105415-P.S.R. BARRAZA</v>
          </cell>
          <cell r="Y58">
            <v>1</v>
          </cell>
          <cell r="AD58">
            <v>1</v>
          </cell>
          <cell r="AF58">
            <v>2</v>
          </cell>
        </row>
        <row r="59">
          <cell r="G59" t="str">
            <v>04204-SALAMANCA</v>
          </cell>
          <cell r="H59">
            <v>21</v>
          </cell>
          <cell r="I59">
            <v>6</v>
          </cell>
          <cell r="J59">
            <v>11</v>
          </cell>
          <cell r="K59">
            <v>17</v>
          </cell>
          <cell r="L59">
            <v>20</v>
          </cell>
          <cell r="M59">
            <v>17</v>
          </cell>
          <cell r="N59">
            <v>16</v>
          </cell>
          <cell r="O59">
            <v>108</v>
          </cell>
          <cell r="X59" t="str">
            <v>105416-P.S.R. CAMARICO                  </v>
          </cell>
          <cell r="AD59">
            <v>1</v>
          </cell>
          <cell r="AF59">
            <v>1</v>
          </cell>
        </row>
        <row r="60">
          <cell r="G60" t="str">
            <v>105104-HOSPITAL SALAMANCA</v>
          </cell>
          <cell r="H60">
            <v>13</v>
          </cell>
          <cell r="I60">
            <v>4</v>
          </cell>
          <cell r="J60">
            <v>6</v>
          </cell>
          <cell r="K60">
            <v>8</v>
          </cell>
          <cell r="L60">
            <v>15</v>
          </cell>
          <cell r="M60">
            <v>12</v>
          </cell>
          <cell r="N60">
            <v>9</v>
          </cell>
          <cell r="O60">
            <v>67</v>
          </cell>
          <cell r="X60" t="str">
            <v>105417-P.S.R. ALCONES BAJOS</v>
          </cell>
          <cell r="Y60">
            <v>1</v>
          </cell>
          <cell r="Z60">
            <v>2</v>
          </cell>
          <cell r="AC60">
            <v>2</v>
          </cell>
          <cell r="AD60">
            <v>1</v>
          </cell>
          <cell r="AF60">
            <v>6</v>
          </cell>
        </row>
        <row r="61">
          <cell r="G61" t="str">
            <v>105452-P.S.R. CUNCUMEN                 </v>
          </cell>
          <cell r="H61">
            <v>7</v>
          </cell>
          <cell r="I61">
            <v>1</v>
          </cell>
          <cell r="J61">
            <v>4</v>
          </cell>
          <cell r="K61">
            <v>5</v>
          </cell>
          <cell r="L61">
            <v>3</v>
          </cell>
          <cell r="N61">
            <v>5</v>
          </cell>
          <cell r="O61">
            <v>25</v>
          </cell>
          <cell r="X61" t="str">
            <v>105419-P.S.R. LAS SOSSAS</v>
          </cell>
          <cell r="AA61">
            <v>1</v>
          </cell>
          <cell r="AF61">
            <v>1</v>
          </cell>
        </row>
        <row r="62">
          <cell r="G62" t="str">
            <v>105455-P.S.R. CHILLEPIN</v>
          </cell>
          <cell r="K62">
            <v>3</v>
          </cell>
          <cell r="O62">
            <v>3</v>
          </cell>
          <cell r="X62" t="str">
            <v>105420-P.S.R. LIMARI</v>
          </cell>
          <cell r="AB62">
            <v>1</v>
          </cell>
          <cell r="AD62">
            <v>8</v>
          </cell>
          <cell r="AE62">
            <v>3</v>
          </cell>
          <cell r="AF62">
            <v>12</v>
          </cell>
        </row>
        <row r="63">
          <cell r="G63" t="str">
            <v>105456-P.S.R. LLIMPO</v>
          </cell>
          <cell r="L63">
            <v>2</v>
          </cell>
          <cell r="M63">
            <v>1</v>
          </cell>
          <cell r="O63">
            <v>3</v>
          </cell>
          <cell r="X63" t="str">
            <v>105422-P.S.R. HORNILLOS</v>
          </cell>
          <cell r="AD63">
            <v>1</v>
          </cell>
          <cell r="AF63">
            <v>1</v>
          </cell>
        </row>
        <row r="64">
          <cell r="G64" t="str">
            <v>105457-P.S.R. SAN AGUSTIN</v>
          </cell>
          <cell r="H64">
            <v>1</v>
          </cell>
          <cell r="I64">
            <v>1</v>
          </cell>
          <cell r="O64">
            <v>2</v>
          </cell>
          <cell r="X64" t="str">
            <v>105439-P.S.R. CERRO BLANCO</v>
          </cell>
          <cell r="Y64">
            <v>1</v>
          </cell>
          <cell r="AF64">
            <v>1</v>
          </cell>
        </row>
        <row r="65">
          <cell r="G65" t="str">
            <v>105458-P.S.R. TAHUINCO</v>
          </cell>
          <cell r="M65">
            <v>2</v>
          </cell>
          <cell r="O65">
            <v>2</v>
          </cell>
          <cell r="X65" t="str">
            <v>105507-P.S.R. HUAMALATA</v>
          </cell>
          <cell r="AA65">
            <v>2</v>
          </cell>
          <cell r="AC65">
            <v>3</v>
          </cell>
          <cell r="AD65">
            <v>5</v>
          </cell>
          <cell r="AF65">
            <v>10</v>
          </cell>
        </row>
        <row r="66">
          <cell r="G66" t="str">
            <v>105491-P.S.R. QUELEN BAJO</v>
          </cell>
          <cell r="J66">
            <v>1</v>
          </cell>
          <cell r="M66">
            <v>2</v>
          </cell>
          <cell r="O66">
            <v>3</v>
          </cell>
          <cell r="X66" t="str">
            <v>105510-P.S.R. RECOLETA</v>
          </cell>
          <cell r="AA66">
            <v>1</v>
          </cell>
          <cell r="AB66">
            <v>2</v>
          </cell>
          <cell r="AC66">
            <v>1</v>
          </cell>
          <cell r="AE66">
            <v>1</v>
          </cell>
          <cell r="AF66">
            <v>5</v>
          </cell>
        </row>
        <row r="67">
          <cell r="G67" t="str">
            <v>105501-P.S.R. ARBOLEDA GRANDE</v>
          </cell>
          <cell r="K67">
            <v>1</v>
          </cell>
          <cell r="N67">
            <v>2</v>
          </cell>
          <cell r="O67">
            <v>3</v>
          </cell>
          <cell r="X67" t="str">
            <v>105722-CECOF SAN JOSE DE LA DEHESA</v>
          </cell>
          <cell r="Y67">
            <v>1</v>
          </cell>
          <cell r="Z67">
            <v>3</v>
          </cell>
          <cell r="AB67">
            <v>2</v>
          </cell>
          <cell r="AE67">
            <v>1</v>
          </cell>
          <cell r="AF67">
            <v>7</v>
          </cell>
        </row>
        <row r="68">
          <cell r="G68" t="str">
            <v>04301-OVALLE</v>
          </cell>
          <cell r="H68">
            <v>44</v>
          </cell>
          <cell r="I68">
            <v>42</v>
          </cell>
          <cell r="J68">
            <v>46</v>
          </cell>
          <cell r="K68">
            <v>26</v>
          </cell>
          <cell r="L68">
            <v>59</v>
          </cell>
          <cell r="M68">
            <v>28</v>
          </cell>
          <cell r="N68">
            <v>66</v>
          </cell>
          <cell r="O68">
            <v>311</v>
          </cell>
          <cell r="X68" t="str">
            <v>105723-CECOF LIMARI</v>
          </cell>
          <cell r="Z68">
            <v>3</v>
          </cell>
          <cell r="AC68">
            <v>3</v>
          </cell>
          <cell r="AD68">
            <v>6</v>
          </cell>
          <cell r="AE68">
            <v>4</v>
          </cell>
          <cell r="AF68">
            <v>16</v>
          </cell>
        </row>
        <row r="69">
          <cell r="G69" t="str">
            <v>105315-CES. RURAL C. DE TAMAYA</v>
          </cell>
          <cell r="I69">
            <v>2</v>
          </cell>
          <cell r="J69">
            <v>4</v>
          </cell>
          <cell r="K69">
            <v>3</v>
          </cell>
          <cell r="L69">
            <v>1</v>
          </cell>
          <cell r="M69">
            <v>9</v>
          </cell>
          <cell r="O69">
            <v>19</v>
          </cell>
          <cell r="X69" t="str">
            <v>04302-COMBARBALÁ</v>
          </cell>
          <cell r="Y69">
            <v>4</v>
          </cell>
          <cell r="AA69">
            <v>5</v>
          </cell>
          <cell r="AB69">
            <v>2</v>
          </cell>
          <cell r="AC69">
            <v>1</v>
          </cell>
          <cell r="AD69">
            <v>4</v>
          </cell>
          <cell r="AE69">
            <v>6</v>
          </cell>
          <cell r="AF69">
            <v>22</v>
          </cell>
        </row>
        <row r="70">
          <cell r="G70" t="str">
            <v>105317-CES. JORGE JORDAN D.</v>
          </cell>
          <cell r="H70">
            <v>14</v>
          </cell>
          <cell r="I70">
            <v>6</v>
          </cell>
          <cell r="J70">
            <v>13</v>
          </cell>
          <cell r="K70">
            <v>7</v>
          </cell>
          <cell r="L70">
            <v>23</v>
          </cell>
          <cell r="M70">
            <v>13</v>
          </cell>
          <cell r="N70">
            <v>9</v>
          </cell>
          <cell r="O70">
            <v>85</v>
          </cell>
          <cell r="X70" t="str">
            <v>105105-HOSPITAL COMBARBALA</v>
          </cell>
          <cell r="Y70">
            <v>2</v>
          </cell>
          <cell r="AA70">
            <v>2</v>
          </cell>
          <cell r="AD70">
            <v>4</v>
          </cell>
          <cell r="AE70">
            <v>3</v>
          </cell>
          <cell r="AF70">
            <v>11</v>
          </cell>
        </row>
        <row r="71">
          <cell r="G71" t="str">
            <v>105322-CES. MARCOS MACUADA</v>
          </cell>
          <cell r="H71">
            <v>19</v>
          </cell>
          <cell r="I71">
            <v>17</v>
          </cell>
          <cell r="J71">
            <v>15</v>
          </cell>
          <cell r="K71">
            <v>8</v>
          </cell>
          <cell r="L71">
            <v>25</v>
          </cell>
          <cell r="N71">
            <v>35</v>
          </cell>
          <cell r="O71">
            <v>119</v>
          </cell>
          <cell r="X71" t="str">
            <v>105434-P.S.R. SAN MARCOS</v>
          </cell>
          <cell r="Y71">
            <v>1</v>
          </cell>
          <cell r="AA71">
            <v>2</v>
          </cell>
          <cell r="AE71">
            <v>1</v>
          </cell>
          <cell r="AF71">
            <v>4</v>
          </cell>
        </row>
        <row r="72">
          <cell r="G72" t="str">
            <v>105324-CES. SOTAQUI</v>
          </cell>
          <cell r="H72">
            <v>1</v>
          </cell>
          <cell r="I72">
            <v>6</v>
          </cell>
          <cell r="J72">
            <v>2</v>
          </cell>
          <cell r="K72">
            <v>2</v>
          </cell>
          <cell r="N72">
            <v>4</v>
          </cell>
          <cell r="O72">
            <v>15</v>
          </cell>
          <cell r="X72" t="str">
            <v>105459-P.S.R. BARRANCAS                </v>
          </cell>
          <cell r="Y72">
            <v>1</v>
          </cell>
          <cell r="AF72">
            <v>1</v>
          </cell>
        </row>
        <row r="73">
          <cell r="G73" t="str">
            <v>105415-P.S.R. BARRAZA</v>
          </cell>
          <cell r="M73">
            <v>1</v>
          </cell>
          <cell r="O73">
            <v>1</v>
          </cell>
          <cell r="X73" t="str">
            <v>105460-P.S.R. COGOTI 18</v>
          </cell>
          <cell r="AE73">
            <v>1</v>
          </cell>
          <cell r="AF73">
            <v>1</v>
          </cell>
        </row>
        <row r="74">
          <cell r="G74" t="str">
            <v>105416-P.S.R. CAMARICO                  </v>
          </cell>
          <cell r="L74">
            <v>1</v>
          </cell>
          <cell r="N74">
            <v>4</v>
          </cell>
          <cell r="O74">
            <v>5</v>
          </cell>
          <cell r="X74" t="str">
            <v>105462-P.S.R. EL SAUCE</v>
          </cell>
          <cell r="AB74">
            <v>2</v>
          </cell>
          <cell r="AF74">
            <v>2</v>
          </cell>
        </row>
        <row r="75">
          <cell r="G75" t="str">
            <v>105417-P.S.R. ALCONES BAJOS</v>
          </cell>
          <cell r="I75">
            <v>1</v>
          </cell>
          <cell r="N75">
            <v>1</v>
          </cell>
          <cell r="O75">
            <v>2</v>
          </cell>
          <cell r="X75" t="str">
            <v>105463-P.S.R. QUILITAPIA</v>
          </cell>
          <cell r="AA75">
            <v>1</v>
          </cell>
          <cell r="AF75">
            <v>1</v>
          </cell>
        </row>
        <row r="76">
          <cell r="G76" t="str">
            <v>105419-P.S.R. LAS SOSSAS</v>
          </cell>
          <cell r="J76">
            <v>2</v>
          </cell>
          <cell r="L76">
            <v>1</v>
          </cell>
          <cell r="O76">
            <v>3</v>
          </cell>
          <cell r="X76" t="str">
            <v>105464-P.S.R. LA LIGUA</v>
          </cell>
          <cell r="AC76">
            <v>1</v>
          </cell>
          <cell r="AF76">
            <v>1</v>
          </cell>
        </row>
        <row r="77">
          <cell r="G77" t="str">
            <v>105420-P.S.R. LIMARI</v>
          </cell>
          <cell r="H77">
            <v>1</v>
          </cell>
          <cell r="I77">
            <v>1</v>
          </cell>
          <cell r="J77">
            <v>1</v>
          </cell>
          <cell r="L77">
            <v>1</v>
          </cell>
          <cell r="N77">
            <v>4</v>
          </cell>
          <cell r="O77">
            <v>8</v>
          </cell>
          <cell r="X77" t="str">
            <v>105465-P.S.R. RAMADILLA</v>
          </cell>
          <cell r="AE77">
            <v>1</v>
          </cell>
          <cell r="AF77">
            <v>1</v>
          </cell>
        </row>
        <row r="78">
          <cell r="G78" t="str">
            <v>105422-P.S.R. HORNILLOS</v>
          </cell>
          <cell r="L78">
            <v>1</v>
          </cell>
          <cell r="M78">
            <v>1</v>
          </cell>
          <cell r="O78">
            <v>2</v>
          </cell>
          <cell r="X78" t="str">
            <v>04303-MONTE PATRIA</v>
          </cell>
          <cell r="Y78">
            <v>2</v>
          </cell>
          <cell r="Z78">
            <v>2</v>
          </cell>
          <cell r="AA78">
            <v>9</v>
          </cell>
          <cell r="AB78">
            <v>7</v>
          </cell>
          <cell r="AC78">
            <v>2</v>
          </cell>
          <cell r="AD78">
            <v>2</v>
          </cell>
          <cell r="AE78">
            <v>3</v>
          </cell>
          <cell r="AF78">
            <v>27</v>
          </cell>
        </row>
        <row r="79">
          <cell r="G79" t="str">
            <v>105437-P.S.R. CHALINGA</v>
          </cell>
          <cell r="H79">
            <v>1</v>
          </cell>
          <cell r="O79">
            <v>1</v>
          </cell>
          <cell r="X79" t="str">
            <v>105307-CES. RURAL MONTE PATRIA</v>
          </cell>
          <cell r="Y79">
            <v>1</v>
          </cell>
          <cell r="Z79">
            <v>1</v>
          </cell>
          <cell r="AB79">
            <v>1</v>
          </cell>
          <cell r="AE79">
            <v>1</v>
          </cell>
          <cell r="AF79">
            <v>4</v>
          </cell>
        </row>
        <row r="80">
          <cell r="G80" t="str">
            <v>105439-P.S.R. CERRO BLANCO</v>
          </cell>
          <cell r="L80">
            <v>1</v>
          </cell>
          <cell r="O80">
            <v>1</v>
          </cell>
          <cell r="X80" t="str">
            <v>105311-CES. RURAL CHAÑARAL ALTO</v>
          </cell>
          <cell r="AA80">
            <v>3</v>
          </cell>
          <cell r="AC80">
            <v>2</v>
          </cell>
          <cell r="AE80">
            <v>1</v>
          </cell>
          <cell r="AF80">
            <v>6</v>
          </cell>
        </row>
        <row r="81">
          <cell r="G81" t="str">
            <v>105507-P.S.R. HUAMALATA</v>
          </cell>
          <cell r="H81">
            <v>3</v>
          </cell>
          <cell r="K81">
            <v>1</v>
          </cell>
          <cell r="L81">
            <v>1</v>
          </cell>
          <cell r="M81">
            <v>1</v>
          </cell>
          <cell r="O81">
            <v>6</v>
          </cell>
          <cell r="X81" t="str">
            <v>105312-CES. RURAL CAREN</v>
          </cell>
          <cell r="AA81">
            <v>4</v>
          </cell>
          <cell r="AF81">
            <v>4</v>
          </cell>
        </row>
        <row r="82">
          <cell r="G82" t="str">
            <v>105510-P.S.R. RECOLETA</v>
          </cell>
          <cell r="I82">
            <v>2</v>
          </cell>
          <cell r="K82">
            <v>1</v>
          </cell>
          <cell r="L82">
            <v>2</v>
          </cell>
          <cell r="M82">
            <v>2</v>
          </cell>
          <cell r="N82">
            <v>1</v>
          </cell>
          <cell r="O82">
            <v>8</v>
          </cell>
          <cell r="X82" t="str">
            <v>105318-CES. RURAL EL PALQUI</v>
          </cell>
          <cell r="AA82">
            <v>2</v>
          </cell>
          <cell r="AB82">
            <v>5</v>
          </cell>
          <cell r="AD82">
            <v>1</v>
          </cell>
          <cell r="AE82">
            <v>1</v>
          </cell>
          <cell r="AF82">
            <v>9</v>
          </cell>
        </row>
        <row r="83">
          <cell r="G83" t="str">
            <v>105722-CECOF SAN JOSE DE LA DEHESA</v>
          </cell>
          <cell r="H83">
            <v>2</v>
          </cell>
          <cell r="I83">
            <v>4</v>
          </cell>
          <cell r="J83">
            <v>4</v>
          </cell>
          <cell r="K83">
            <v>4</v>
          </cell>
          <cell r="L83">
            <v>2</v>
          </cell>
          <cell r="N83">
            <v>8</v>
          </cell>
          <cell r="O83">
            <v>24</v>
          </cell>
          <cell r="X83" t="str">
            <v>105430-P.S.R. MIALQUI</v>
          </cell>
          <cell r="Y83">
            <v>1</v>
          </cell>
          <cell r="AF83">
            <v>1</v>
          </cell>
        </row>
        <row r="84">
          <cell r="G84" t="str">
            <v>105723-CECOF LIMARI</v>
          </cell>
          <cell r="H84">
            <v>3</v>
          </cell>
          <cell r="I84">
            <v>3</v>
          </cell>
          <cell r="J84">
            <v>5</v>
          </cell>
          <cell r="M84">
            <v>1</v>
          </cell>
          <cell r="O84">
            <v>12</v>
          </cell>
          <cell r="X84" t="str">
            <v>105431-P.S.R. PEDREGAL</v>
          </cell>
          <cell r="Z84">
            <v>1</v>
          </cell>
          <cell r="AF84">
            <v>1</v>
          </cell>
        </row>
        <row r="85">
          <cell r="G85" t="str">
            <v>04302-COMBARBALÁ</v>
          </cell>
          <cell r="H85">
            <v>5</v>
          </cell>
          <cell r="I85">
            <v>2</v>
          </cell>
          <cell r="J85">
            <v>5</v>
          </cell>
          <cell r="K85">
            <v>6</v>
          </cell>
          <cell r="L85">
            <v>6</v>
          </cell>
          <cell r="M85">
            <v>5</v>
          </cell>
          <cell r="N85">
            <v>3</v>
          </cell>
          <cell r="O85">
            <v>32</v>
          </cell>
          <cell r="X85" t="str">
            <v>105435-P.S.R. TULAHUEN</v>
          </cell>
          <cell r="AB85">
            <v>1</v>
          </cell>
          <cell r="AF85">
            <v>1</v>
          </cell>
        </row>
        <row r="86">
          <cell r="G86" t="str">
            <v>105105-HOSPITAL COMBARBALA</v>
          </cell>
          <cell r="I86">
            <v>1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O86">
            <v>19</v>
          </cell>
          <cell r="X86" t="str">
            <v>105436-P.S.R. EL MAITEN</v>
          </cell>
          <cell r="AD86">
            <v>1</v>
          </cell>
          <cell r="AF86">
            <v>1</v>
          </cell>
        </row>
        <row r="87">
          <cell r="G87" t="str">
            <v>105434-P.S.R. SAN MARCOS</v>
          </cell>
          <cell r="N87">
            <v>1</v>
          </cell>
          <cell r="O87">
            <v>1</v>
          </cell>
          <cell r="X87" t="str">
            <v>04304-PUNITAQUI</v>
          </cell>
          <cell r="Z87">
            <v>1</v>
          </cell>
          <cell r="AB87">
            <v>2</v>
          </cell>
          <cell r="AD87">
            <v>4</v>
          </cell>
          <cell r="AF87">
            <v>7</v>
          </cell>
        </row>
        <row r="88">
          <cell r="G88" t="str">
            <v>105459-P.S.R. BARRANCAS                </v>
          </cell>
          <cell r="H88">
            <v>2</v>
          </cell>
          <cell r="N88">
            <v>2</v>
          </cell>
          <cell r="O88">
            <v>4</v>
          </cell>
          <cell r="X88" t="str">
            <v>105308-CES. RURAL PUNITAQUI</v>
          </cell>
          <cell r="Z88">
            <v>1</v>
          </cell>
          <cell r="AB88">
            <v>1</v>
          </cell>
          <cell r="AD88">
            <v>4</v>
          </cell>
          <cell r="AF88">
            <v>6</v>
          </cell>
        </row>
        <row r="89">
          <cell r="G89" t="str">
            <v>105460-P.S.R. COGOTI 18</v>
          </cell>
          <cell r="K89">
            <v>1</v>
          </cell>
          <cell r="O89">
            <v>1</v>
          </cell>
          <cell r="X89" t="str">
            <v>105440-P.S.R. DIVISADERO</v>
          </cell>
          <cell r="AB89">
            <v>1</v>
          </cell>
          <cell r="AF89">
            <v>1</v>
          </cell>
        </row>
        <row r="90">
          <cell r="G90" t="str">
            <v>105461-P.S.R. EL HUACHO</v>
          </cell>
          <cell r="M90">
            <v>1</v>
          </cell>
          <cell r="O90">
            <v>1</v>
          </cell>
          <cell r="X90" t="str">
            <v>04305-RIO HURATDO</v>
          </cell>
          <cell r="Z90">
            <v>3</v>
          </cell>
          <cell r="AB90">
            <v>1</v>
          </cell>
          <cell r="AD90">
            <v>8</v>
          </cell>
          <cell r="AE90">
            <v>1</v>
          </cell>
          <cell r="AF90">
            <v>13</v>
          </cell>
        </row>
        <row r="91">
          <cell r="G91" t="str">
            <v>105462-P.S.R. EL SAUCE</v>
          </cell>
          <cell r="H91">
            <v>1</v>
          </cell>
          <cell r="O91">
            <v>1</v>
          </cell>
          <cell r="X91" t="str">
            <v>105310-CES. RURAL PICHASCA</v>
          </cell>
          <cell r="Z91">
            <v>1</v>
          </cell>
          <cell r="AD91">
            <v>5</v>
          </cell>
          <cell r="AE91">
            <v>1</v>
          </cell>
          <cell r="AF91">
            <v>7</v>
          </cell>
        </row>
        <row r="92">
          <cell r="G92" t="str">
            <v>105463-P.S.R. QUILITAPIA</v>
          </cell>
          <cell r="H92">
            <v>1</v>
          </cell>
          <cell r="L92">
            <v>1</v>
          </cell>
          <cell r="O92">
            <v>2</v>
          </cell>
          <cell r="X92" t="str">
            <v>105409-P.S.R. EL CHAÑAR</v>
          </cell>
          <cell r="Z92">
            <v>1</v>
          </cell>
          <cell r="AB92">
            <v>1</v>
          </cell>
          <cell r="AF92">
            <v>2</v>
          </cell>
        </row>
        <row r="93">
          <cell r="G93" t="str">
            <v>105464-P.S.R. LA LIGUA</v>
          </cell>
          <cell r="H93">
            <v>1</v>
          </cell>
          <cell r="I93">
            <v>1</v>
          </cell>
          <cell r="O93">
            <v>2</v>
          </cell>
          <cell r="X93" t="str">
            <v>105411-P.S.R. LAS BREAS</v>
          </cell>
          <cell r="AD93">
            <v>1</v>
          </cell>
          <cell r="AF93">
            <v>1</v>
          </cell>
        </row>
        <row r="94">
          <cell r="G94" t="str">
            <v>105466-P.S.R. VALLE HERMOSO</v>
          </cell>
          <cell r="J94">
            <v>1</v>
          </cell>
          <cell r="O94">
            <v>1</v>
          </cell>
          <cell r="X94" t="str">
            <v>105413-P.S.R. SAMO ALTO</v>
          </cell>
          <cell r="AD94">
            <v>2</v>
          </cell>
          <cell r="AF94">
            <v>2</v>
          </cell>
        </row>
        <row r="95">
          <cell r="G95" t="str">
            <v>04303-MONTE PATRIA</v>
          </cell>
          <cell r="H95">
            <v>16</v>
          </cell>
          <cell r="I95">
            <v>9</v>
          </cell>
          <cell r="J95">
            <v>15</v>
          </cell>
          <cell r="K95">
            <v>10</v>
          </cell>
          <cell r="L95">
            <v>2</v>
          </cell>
          <cell r="M95">
            <v>14</v>
          </cell>
          <cell r="N95">
            <v>12</v>
          </cell>
          <cell r="O95">
            <v>78</v>
          </cell>
          <cell r="X95" t="str">
            <v>105414-P.S.R. SERON</v>
          </cell>
          <cell r="Z95">
            <v>1</v>
          </cell>
          <cell r="AF95">
            <v>1</v>
          </cell>
        </row>
        <row r="96">
          <cell r="G96" t="str">
            <v>105307-CES. RURAL MONTE PATRIA</v>
          </cell>
          <cell r="H96">
            <v>6</v>
          </cell>
          <cell r="I96">
            <v>4</v>
          </cell>
          <cell r="J96">
            <v>5</v>
          </cell>
          <cell r="K96">
            <v>3</v>
          </cell>
          <cell r="L96">
            <v>2</v>
          </cell>
          <cell r="M96">
            <v>7</v>
          </cell>
          <cell r="N96">
            <v>2</v>
          </cell>
          <cell r="O96">
            <v>29</v>
          </cell>
          <cell r="X96" t="str">
            <v>Total general</v>
          </cell>
          <cell r="Y96">
            <v>72</v>
          </cell>
          <cell r="Z96">
            <v>120</v>
          </cell>
          <cell r="AA96">
            <v>119</v>
          </cell>
          <cell r="AB96">
            <v>104</v>
          </cell>
          <cell r="AC96">
            <v>91</v>
          </cell>
          <cell r="AD96">
            <v>309</v>
          </cell>
          <cell r="AE96">
            <v>143</v>
          </cell>
          <cell r="AF96">
            <v>958</v>
          </cell>
        </row>
        <row r="97">
          <cell r="G97" t="str">
            <v>105311-CES. RURAL CHAÑARAL ALTO</v>
          </cell>
          <cell r="H97">
            <v>2</v>
          </cell>
          <cell r="J97">
            <v>3</v>
          </cell>
          <cell r="K97">
            <v>2</v>
          </cell>
          <cell r="M97">
            <v>1</v>
          </cell>
          <cell r="N97">
            <v>1</v>
          </cell>
          <cell r="O97">
            <v>9</v>
          </cell>
        </row>
        <row r="98">
          <cell r="G98" t="str">
            <v>105312-CES. RURAL CAREN</v>
          </cell>
          <cell r="H98">
            <v>2</v>
          </cell>
          <cell r="I98">
            <v>1</v>
          </cell>
          <cell r="J98">
            <v>5</v>
          </cell>
          <cell r="K98">
            <v>3</v>
          </cell>
          <cell r="M98">
            <v>2</v>
          </cell>
          <cell r="N98">
            <v>2</v>
          </cell>
          <cell r="O98">
            <v>15</v>
          </cell>
        </row>
        <row r="99">
          <cell r="G99" t="str">
            <v>105318-CES. RURAL EL PALQUI</v>
          </cell>
          <cell r="H99">
            <v>1</v>
          </cell>
          <cell r="I99">
            <v>2</v>
          </cell>
          <cell r="J99">
            <v>1</v>
          </cell>
          <cell r="K99">
            <v>2</v>
          </cell>
          <cell r="M99">
            <v>1</v>
          </cell>
          <cell r="N99">
            <v>3</v>
          </cell>
          <cell r="O99">
            <v>10</v>
          </cell>
        </row>
        <row r="100">
          <cell r="G100" t="str">
            <v>105427-P.S.R. HACIENDA VALDIVIA</v>
          </cell>
          <cell r="N100">
            <v>1</v>
          </cell>
          <cell r="O100">
            <v>1</v>
          </cell>
        </row>
        <row r="101">
          <cell r="G101" t="str">
            <v>105431-P.S.R. PEDREGAL</v>
          </cell>
          <cell r="H101">
            <v>2</v>
          </cell>
          <cell r="J101">
            <v>1</v>
          </cell>
          <cell r="M101">
            <v>1</v>
          </cell>
          <cell r="O101">
            <v>4</v>
          </cell>
        </row>
        <row r="102">
          <cell r="G102" t="str">
            <v>105432-P.S.R. RAPEL</v>
          </cell>
          <cell r="M102">
            <v>1</v>
          </cell>
          <cell r="O102">
            <v>1</v>
          </cell>
        </row>
        <row r="103">
          <cell r="G103" t="str">
            <v>105435-P.S.R. TULAHUEN</v>
          </cell>
          <cell r="H103">
            <v>3</v>
          </cell>
          <cell r="I103">
            <v>1</v>
          </cell>
          <cell r="N103">
            <v>3</v>
          </cell>
          <cell r="O103">
            <v>7</v>
          </cell>
        </row>
        <row r="104">
          <cell r="G104" t="str">
            <v>105436-P.S.R. EL MAITEN</v>
          </cell>
          <cell r="I104">
            <v>1</v>
          </cell>
          <cell r="O104">
            <v>1</v>
          </cell>
        </row>
        <row r="105">
          <cell r="G105" t="str">
            <v>105489-P.S.R. RAMADAS DE TULAHUEN</v>
          </cell>
          <cell r="M105">
            <v>1</v>
          </cell>
          <cell r="O105">
            <v>1</v>
          </cell>
        </row>
        <row r="106">
          <cell r="G106" t="str">
            <v>04304-PUNITAQUI</v>
          </cell>
          <cell r="H106">
            <v>10</v>
          </cell>
          <cell r="I106">
            <v>3</v>
          </cell>
          <cell r="J106">
            <v>6</v>
          </cell>
          <cell r="K106">
            <v>7</v>
          </cell>
          <cell r="L106">
            <v>6</v>
          </cell>
          <cell r="M106">
            <v>7</v>
          </cell>
          <cell r="O106">
            <v>39</v>
          </cell>
        </row>
        <row r="107">
          <cell r="G107" t="str">
            <v>105308-CES. RURAL PUNITAQUI</v>
          </cell>
          <cell r="H107">
            <v>10</v>
          </cell>
          <cell r="I107">
            <v>3</v>
          </cell>
          <cell r="J107">
            <v>6</v>
          </cell>
          <cell r="K107">
            <v>7</v>
          </cell>
          <cell r="L107">
            <v>6</v>
          </cell>
          <cell r="M107">
            <v>7</v>
          </cell>
          <cell r="O107">
            <v>39</v>
          </cell>
        </row>
        <row r="108">
          <cell r="G108" t="str">
            <v>04305-RIO HURATDO</v>
          </cell>
          <cell r="I108">
            <v>1</v>
          </cell>
          <cell r="J108">
            <v>2</v>
          </cell>
          <cell r="K108">
            <v>2</v>
          </cell>
          <cell r="L108">
            <v>4</v>
          </cell>
          <cell r="M108">
            <v>3</v>
          </cell>
          <cell r="N108">
            <v>3</v>
          </cell>
          <cell r="O108">
            <v>15</v>
          </cell>
        </row>
        <row r="109">
          <cell r="G109" t="str">
            <v>105310-CES. RURAL PICHASCA</v>
          </cell>
          <cell r="I109">
            <v>1</v>
          </cell>
          <cell r="J109">
            <v>1</v>
          </cell>
          <cell r="L109">
            <v>2</v>
          </cell>
          <cell r="M109">
            <v>2</v>
          </cell>
          <cell r="N109">
            <v>2</v>
          </cell>
          <cell r="O109">
            <v>8</v>
          </cell>
        </row>
        <row r="110">
          <cell r="G110" t="str">
            <v>105409-P.S.R. EL CHAÑAR</v>
          </cell>
          <cell r="L110">
            <v>1</v>
          </cell>
          <cell r="O110">
            <v>1</v>
          </cell>
        </row>
        <row r="111">
          <cell r="G111" t="str">
            <v>105410-P.S.R. HURTADO</v>
          </cell>
          <cell r="K111">
            <v>1</v>
          </cell>
          <cell r="O111">
            <v>1</v>
          </cell>
        </row>
        <row r="112">
          <cell r="G112" t="str">
            <v>105411-P.S.R. LAS BREAS</v>
          </cell>
          <cell r="K112">
            <v>1</v>
          </cell>
          <cell r="M112">
            <v>1</v>
          </cell>
          <cell r="N112">
            <v>1</v>
          </cell>
          <cell r="O112">
            <v>3</v>
          </cell>
        </row>
        <row r="113">
          <cell r="G113" t="str">
            <v>105414-P.S.R. SERON</v>
          </cell>
          <cell r="J113">
            <v>1</v>
          </cell>
          <cell r="L113">
            <v>1</v>
          </cell>
          <cell r="O113">
            <v>2</v>
          </cell>
        </row>
        <row r="114">
          <cell r="G114" t="str">
            <v>Total general</v>
          </cell>
          <cell r="H114">
            <v>249</v>
          </cell>
          <cell r="I114">
            <v>271</v>
          </cell>
          <cell r="J114">
            <v>329</v>
          </cell>
          <cell r="K114">
            <v>278</v>
          </cell>
          <cell r="L114">
            <v>313</v>
          </cell>
          <cell r="M114">
            <v>253</v>
          </cell>
          <cell r="N114">
            <v>337</v>
          </cell>
          <cell r="O114">
            <v>2030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  <cell r="Z2" t="str">
            <v>Suma de Total</v>
          </cell>
          <cell r="AA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  <cell r="Z3" t="str">
            <v>Etiquetas de fila</v>
          </cell>
          <cell r="AA3">
            <v>1</v>
          </cell>
          <cell r="AB3">
            <v>2</v>
          </cell>
          <cell r="AC3">
            <v>3</v>
          </cell>
          <cell r="AD3">
            <v>4</v>
          </cell>
          <cell r="AE3">
            <v>5</v>
          </cell>
          <cell r="AF3">
            <v>6</v>
          </cell>
          <cell r="AG3">
            <v>7</v>
          </cell>
          <cell r="AH3" t="str">
            <v>Total general</v>
          </cell>
        </row>
        <row r="4">
          <cell r="G4" t="str">
            <v>04101-LA SERENA</v>
          </cell>
          <cell r="H4">
            <v>115</v>
          </cell>
          <cell r="I4">
            <v>151</v>
          </cell>
          <cell r="J4">
            <v>196</v>
          </cell>
          <cell r="K4">
            <v>163</v>
          </cell>
          <cell r="L4">
            <v>151</v>
          </cell>
          <cell r="M4">
            <v>174</v>
          </cell>
          <cell r="N4">
            <v>136</v>
          </cell>
          <cell r="O4">
            <v>1086</v>
          </cell>
          <cell r="Z4" t="str">
            <v>04101-LA SERENA</v>
          </cell>
          <cell r="AA4">
            <v>44</v>
          </cell>
          <cell r="AB4">
            <v>103</v>
          </cell>
          <cell r="AC4">
            <v>71</v>
          </cell>
          <cell r="AD4">
            <v>85</v>
          </cell>
          <cell r="AE4">
            <v>56</v>
          </cell>
          <cell r="AF4">
            <v>321</v>
          </cell>
          <cell r="AG4">
            <v>74</v>
          </cell>
          <cell r="AH4">
            <v>754</v>
          </cell>
        </row>
        <row r="5">
          <cell r="G5" t="str">
            <v>105300-CES. CARDENAL CARO</v>
          </cell>
          <cell r="H5">
            <v>5</v>
          </cell>
          <cell r="I5">
            <v>3</v>
          </cell>
          <cell r="J5">
            <v>10</v>
          </cell>
          <cell r="K5">
            <v>54</v>
          </cell>
          <cell r="L5">
            <v>18</v>
          </cell>
          <cell r="M5">
            <v>8</v>
          </cell>
          <cell r="N5">
            <v>14</v>
          </cell>
          <cell r="O5">
            <v>112</v>
          </cell>
          <cell r="Z5" t="str">
            <v>105300-CES. CARDENAL CARO</v>
          </cell>
          <cell r="AA5">
            <v>9</v>
          </cell>
          <cell r="AB5">
            <v>9</v>
          </cell>
          <cell r="AC5">
            <v>9</v>
          </cell>
          <cell r="AD5">
            <v>25</v>
          </cell>
          <cell r="AE5">
            <v>9</v>
          </cell>
          <cell r="AF5">
            <v>14</v>
          </cell>
          <cell r="AG5">
            <v>20</v>
          </cell>
          <cell r="AH5">
            <v>95</v>
          </cell>
        </row>
        <row r="6">
          <cell r="G6" t="str">
            <v>105301-CES. LAS COMPAÑIAS</v>
          </cell>
          <cell r="H6">
            <v>25</v>
          </cell>
          <cell r="I6">
            <v>41</v>
          </cell>
          <cell r="J6">
            <v>55</v>
          </cell>
          <cell r="K6">
            <v>32</v>
          </cell>
          <cell r="L6">
            <v>37</v>
          </cell>
          <cell r="M6">
            <v>38</v>
          </cell>
          <cell r="N6">
            <v>39</v>
          </cell>
          <cell r="O6">
            <v>267</v>
          </cell>
          <cell r="Z6" t="str">
            <v>105301-CES. LAS COMPAÑIAS</v>
          </cell>
          <cell r="AA6">
            <v>18</v>
          </cell>
          <cell r="AB6">
            <v>46</v>
          </cell>
          <cell r="AC6">
            <v>35</v>
          </cell>
          <cell r="AD6">
            <v>32</v>
          </cell>
          <cell r="AE6">
            <v>30</v>
          </cell>
          <cell r="AF6">
            <v>28</v>
          </cell>
          <cell r="AG6">
            <v>26</v>
          </cell>
          <cell r="AH6">
            <v>215</v>
          </cell>
        </row>
        <row r="7">
          <cell r="G7" t="str">
            <v>105302-CES. PEDRO AGUIRRE C.</v>
          </cell>
          <cell r="H7">
            <v>24</v>
          </cell>
          <cell r="I7">
            <v>53</v>
          </cell>
          <cell r="J7">
            <v>36</v>
          </cell>
          <cell r="K7">
            <v>28</v>
          </cell>
          <cell r="L7">
            <v>52</v>
          </cell>
          <cell r="M7">
            <v>19</v>
          </cell>
          <cell r="N7">
            <v>25</v>
          </cell>
          <cell r="O7">
            <v>237</v>
          </cell>
          <cell r="Z7" t="str">
            <v>105302-CES. PEDRO AGUIRRE C.</v>
          </cell>
          <cell r="AA7">
            <v>11</v>
          </cell>
          <cell r="AB7">
            <v>10</v>
          </cell>
          <cell r="AC7">
            <v>19</v>
          </cell>
          <cell r="AD7">
            <v>23</v>
          </cell>
          <cell r="AE7">
            <v>17</v>
          </cell>
          <cell r="AF7">
            <v>70</v>
          </cell>
          <cell r="AG7">
            <v>20</v>
          </cell>
          <cell r="AH7">
            <v>170</v>
          </cell>
        </row>
        <row r="8">
          <cell r="G8" t="str">
            <v>105313-CES. SCHAFFHAUSER</v>
          </cell>
          <cell r="H8">
            <v>24</v>
          </cell>
          <cell r="I8">
            <v>12</v>
          </cell>
          <cell r="J8">
            <v>20</v>
          </cell>
          <cell r="K8">
            <v>17</v>
          </cell>
          <cell r="L8">
            <v>9</v>
          </cell>
          <cell r="M8">
            <v>11</v>
          </cell>
          <cell r="N8">
            <v>4</v>
          </cell>
          <cell r="O8">
            <v>97</v>
          </cell>
          <cell r="Z8" t="str">
            <v>105313-CES. SCHAFFHAUSER</v>
          </cell>
          <cell r="AF8">
            <v>55</v>
          </cell>
          <cell r="AH8">
            <v>55</v>
          </cell>
        </row>
        <row r="9">
          <cell r="G9" t="str">
            <v>105319-CES. CARDENAL R.S.H.</v>
          </cell>
          <cell r="H9">
            <v>18</v>
          </cell>
          <cell r="I9">
            <v>17</v>
          </cell>
          <cell r="J9">
            <v>21</v>
          </cell>
          <cell r="K9">
            <v>19</v>
          </cell>
          <cell r="L9">
            <v>25</v>
          </cell>
          <cell r="M9">
            <v>29</v>
          </cell>
          <cell r="N9">
            <v>47</v>
          </cell>
          <cell r="O9">
            <v>176</v>
          </cell>
          <cell r="Z9" t="str">
            <v>105319-CES. CARDENAL R.S.H.</v>
          </cell>
          <cell r="AA9">
            <v>1</v>
          </cell>
          <cell r="AF9">
            <v>148</v>
          </cell>
          <cell r="AG9">
            <v>2</v>
          </cell>
          <cell r="AH9">
            <v>151</v>
          </cell>
        </row>
        <row r="10">
          <cell r="G10" t="str">
            <v>105325-CESFAM JUAN PABLO II</v>
          </cell>
          <cell r="I10">
            <v>12</v>
          </cell>
          <cell r="J10">
            <v>47</v>
          </cell>
          <cell r="M10">
            <v>59</v>
          </cell>
          <cell r="O10">
            <v>118</v>
          </cell>
          <cell r="Z10" t="str">
            <v>105325-CESFAM JUAN PABLO II</v>
          </cell>
          <cell r="AB10">
            <v>38</v>
          </cell>
          <cell r="AC10">
            <v>1</v>
          </cell>
          <cell r="AH10">
            <v>39</v>
          </cell>
        </row>
        <row r="11">
          <cell r="G11" t="str">
            <v>105400-P.S.R. ALGARROBITO            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3</v>
          </cell>
          <cell r="N11">
            <v>4</v>
          </cell>
          <cell r="O11">
            <v>25</v>
          </cell>
          <cell r="Z11" t="str">
            <v>105700-CECOF VILLA EL INDIO</v>
          </cell>
          <cell r="AA11">
            <v>3</v>
          </cell>
          <cell r="AG11">
            <v>3</v>
          </cell>
          <cell r="AH11">
            <v>6</v>
          </cell>
        </row>
        <row r="12">
          <cell r="G12" t="str">
            <v>105401-P.S.R. LAS ROJAS</v>
          </cell>
          <cell r="H12">
            <v>3</v>
          </cell>
          <cell r="I12">
            <v>1</v>
          </cell>
          <cell r="L12">
            <v>1</v>
          </cell>
          <cell r="M12">
            <v>1</v>
          </cell>
          <cell r="O12">
            <v>6</v>
          </cell>
          <cell r="Z12" t="str">
            <v>105701-CECOF VILLA ALEMANIA</v>
          </cell>
          <cell r="AA12">
            <v>2</v>
          </cell>
          <cell r="AC12">
            <v>7</v>
          </cell>
          <cell r="AD12">
            <v>5</v>
          </cell>
          <cell r="AF12">
            <v>6</v>
          </cell>
          <cell r="AG12">
            <v>3</v>
          </cell>
          <cell r="AH12">
            <v>23</v>
          </cell>
        </row>
        <row r="13">
          <cell r="G13" t="str">
            <v>105402-P.S.R. EL ROMERO</v>
          </cell>
          <cell r="H13">
            <v>1</v>
          </cell>
          <cell r="K13">
            <v>1</v>
          </cell>
          <cell r="M13">
            <v>1</v>
          </cell>
          <cell r="O13">
            <v>3</v>
          </cell>
          <cell r="Z13" t="str">
            <v>04102-COQUIMBO</v>
          </cell>
          <cell r="AA13">
            <v>31</v>
          </cell>
          <cell r="AB13">
            <v>52</v>
          </cell>
          <cell r="AC13">
            <v>63</v>
          </cell>
          <cell r="AD13">
            <v>68</v>
          </cell>
          <cell r="AE13">
            <v>50</v>
          </cell>
          <cell r="AF13">
            <v>79</v>
          </cell>
          <cell r="AG13">
            <v>108</v>
          </cell>
          <cell r="AH13">
            <v>451</v>
          </cell>
        </row>
        <row r="14">
          <cell r="G14" t="str">
            <v>105499-P.S.R. LAMBERT</v>
          </cell>
          <cell r="H14">
            <v>2</v>
          </cell>
          <cell r="I14">
            <v>4</v>
          </cell>
          <cell r="M14">
            <v>1</v>
          </cell>
          <cell r="O14">
            <v>7</v>
          </cell>
          <cell r="Z14" t="str">
            <v>105303-CES. SAN JUAN</v>
          </cell>
          <cell r="AA14">
            <v>3</v>
          </cell>
          <cell r="AB14">
            <v>2</v>
          </cell>
          <cell r="AC14">
            <v>5</v>
          </cell>
          <cell r="AD14">
            <v>3</v>
          </cell>
          <cell r="AE14">
            <v>1</v>
          </cell>
          <cell r="AG14">
            <v>37</v>
          </cell>
          <cell r="AH14">
            <v>51</v>
          </cell>
        </row>
        <row r="15">
          <cell r="G15" t="str">
            <v>105700-CECOF VILLA EL INDIO</v>
          </cell>
          <cell r="H15">
            <v>3</v>
          </cell>
          <cell r="I15">
            <v>2</v>
          </cell>
          <cell r="J15">
            <v>2</v>
          </cell>
          <cell r="K15">
            <v>5</v>
          </cell>
          <cell r="L15">
            <v>4</v>
          </cell>
          <cell r="N15">
            <v>3</v>
          </cell>
          <cell r="O15">
            <v>19</v>
          </cell>
          <cell r="Z15" t="str">
            <v>105304-CES. SANTA CECILIA</v>
          </cell>
          <cell r="AA15">
            <v>11</v>
          </cell>
          <cell r="AB15">
            <v>12</v>
          </cell>
          <cell r="AC15">
            <v>8</v>
          </cell>
          <cell r="AD15">
            <v>8</v>
          </cell>
          <cell r="AE15">
            <v>4</v>
          </cell>
          <cell r="AF15">
            <v>13</v>
          </cell>
          <cell r="AG15">
            <v>14</v>
          </cell>
          <cell r="AH15">
            <v>70</v>
          </cell>
        </row>
        <row r="16">
          <cell r="G16" t="str">
            <v>105701-CECOF VILLA ALEMANIA</v>
          </cell>
          <cell r="K16">
            <v>1</v>
          </cell>
          <cell r="M16">
            <v>1</v>
          </cell>
          <cell r="O16">
            <v>2</v>
          </cell>
          <cell r="Z16" t="str">
            <v>105305-CES. TIERRAS BLANCAS</v>
          </cell>
          <cell r="AA16">
            <v>15</v>
          </cell>
          <cell r="AB16">
            <v>3</v>
          </cell>
          <cell r="AC16">
            <v>2</v>
          </cell>
          <cell r="AD16">
            <v>20</v>
          </cell>
          <cell r="AE16">
            <v>24</v>
          </cell>
          <cell r="AF16">
            <v>45</v>
          </cell>
          <cell r="AG16">
            <v>16</v>
          </cell>
          <cell r="AH16">
            <v>125</v>
          </cell>
        </row>
        <row r="17">
          <cell r="G17" t="str">
            <v>105702-CECOF VILLA LAMBERT</v>
          </cell>
          <cell r="H17">
            <v>6</v>
          </cell>
          <cell r="I17">
            <v>2</v>
          </cell>
          <cell r="J17">
            <v>1</v>
          </cell>
          <cell r="L17">
            <v>2</v>
          </cell>
          <cell r="M17">
            <v>6</v>
          </cell>
          <cell r="O17">
            <v>17</v>
          </cell>
          <cell r="Z17" t="str">
            <v>105321-CES. RURAL  TONGOY</v>
          </cell>
          <cell r="AA17">
            <v>1</v>
          </cell>
          <cell r="AB17">
            <v>4</v>
          </cell>
          <cell r="AD17">
            <v>3</v>
          </cell>
          <cell r="AF17">
            <v>1</v>
          </cell>
          <cell r="AH17">
            <v>9</v>
          </cell>
        </row>
        <row r="18">
          <cell r="G18" t="str">
            <v>04102-COQUIMBO</v>
          </cell>
          <cell r="H18">
            <v>130</v>
          </cell>
          <cell r="I18">
            <v>149</v>
          </cell>
          <cell r="J18">
            <v>184</v>
          </cell>
          <cell r="K18">
            <v>195</v>
          </cell>
          <cell r="L18">
            <v>228</v>
          </cell>
          <cell r="M18">
            <v>149</v>
          </cell>
          <cell r="N18">
            <v>215</v>
          </cell>
          <cell r="O18">
            <v>1250</v>
          </cell>
          <cell r="Z18" t="str">
            <v>105323-CES. DR. SERGIO AGUILAR</v>
          </cell>
          <cell r="AB18">
            <v>31</v>
          </cell>
          <cell r="AC18">
            <v>45</v>
          </cell>
          <cell r="AD18">
            <v>33</v>
          </cell>
          <cell r="AE18">
            <v>21</v>
          </cell>
          <cell r="AF18">
            <v>17</v>
          </cell>
          <cell r="AG18">
            <v>37</v>
          </cell>
          <cell r="AH18">
            <v>184</v>
          </cell>
        </row>
        <row r="19">
          <cell r="G19" t="str">
            <v>105303-CES. SAN JUAN</v>
          </cell>
          <cell r="H19">
            <v>30</v>
          </cell>
          <cell r="I19">
            <v>19</v>
          </cell>
          <cell r="J19">
            <v>51</v>
          </cell>
          <cell r="K19">
            <v>43</v>
          </cell>
          <cell r="L19">
            <v>61</v>
          </cell>
          <cell r="M19">
            <v>33</v>
          </cell>
          <cell r="N19">
            <v>35</v>
          </cell>
          <cell r="O19">
            <v>272</v>
          </cell>
          <cell r="Z19" t="str">
            <v>105404-P.S.R. EL TANGUE                         </v>
          </cell>
          <cell r="AG19">
            <v>3</v>
          </cell>
          <cell r="AH19">
            <v>3</v>
          </cell>
        </row>
        <row r="20">
          <cell r="G20" t="str">
            <v>105304-CES. SANTA CECILIA</v>
          </cell>
          <cell r="H20">
            <v>15</v>
          </cell>
          <cell r="I20">
            <v>15</v>
          </cell>
          <cell r="J20">
            <v>24</v>
          </cell>
          <cell r="K20">
            <v>22</v>
          </cell>
          <cell r="L20">
            <v>23</v>
          </cell>
          <cell r="M20">
            <v>24</v>
          </cell>
          <cell r="N20">
            <v>16</v>
          </cell>
          <cell r="O20">
            <v>139</v>
          </cell>
          <cell r="Z20" t="str">
            <v>105405-P.S.R. GUANAQUEROS</v>
          </cell>
          <cell r="AA20">
            <v>1</v>
          </cell>
          <cell r="AC20">
            <v>2</v>
          </cell>
          <cell r="AG20">
            <v>1</v>
          </cell>
          <cell r="AH20">
            <v>4</v>
          </cell>
        </row>
        <row r="21">
          <cell r="G21" t="str">
            <v>105305-CES. TIERRAS BLANCAS</v>
          </cell>
          <cell r="H21">
            <v>47</v>
          </cell>
          <cell r="I21">
            <v>53</v>
          </cell>
          <cell r="J21">
            <v>57</v>
          </cell>
          <cell r="K21">
            <v>37</v>
          </cell>
          <cell r="L21">
            <v>63</v>
          </cell>
          <cell r="M21">
            <v>32</v>
          </cell>
          <cell r="N21">
            <v>74</v>
          </cell>
          <cell r="O21">
            <v>363</v>
          </cell>
          <cell r="Z21" t="str">
            <v>105406-P.S.R. PAN DE AZUCAR</v>
          </cell>
          <cell r="AD21">
            <v>1</v>
          </cell>
          <cell r="AH21">
            <v>1</v>
          </cell>
        </row>
        <row r="22">
          <cell r="G22" t="str">
            <v>105321-CES. RURAL  TONGOY</v>
          </cell>
          <cell r="H22">
            <v>2</v>
          </cell>
          <cell r="I22">
            <v>2</v>
          </cell>
          <cell r="K22">
            <v>6</v>
          </cell>
          <cell r="L22">
            <v>8</v>
          </cell>
          <cell r="M22">
            <v>7</v>
          </cell>
          <cell r="O22">
            <v>25</v>
          </cell>
          <cell r="Z22" t="str">
            <v>105407-P.S.R. TAMBILLOS</v>
          </cell>
          <cell r="AC22">
            <v>1</v>
          </cell>
          <cell r="AH22">
            <v>1</v>
          </cell>
        </row>
        <row r="23">
          <cell r="G23" t="str">
            <v>105323-CES. DR. SERGIO AGUILAR</v>
          </cell>
          <cell r="H23">
            <v>22</v>
          </cell>
          <cell r="I23">
            <v>50</v>
          </cell>
          <cell r="J23">
            <v>36</v>
          </cell>
          <cell r="K23">
            <v>71</v>
          </cell>
          <cell r="L23">
            <v>62</v>
          </cell>
          <cell r="M23">
            <v>44</v>
          </cell>
          <cell r="N23">
            <v>67</v>
          </cell>
          <cell r="O23">
            <v>352</v>
          </cell>
          <cell r="Z23" t="str">
            <v>105705-CECOF EL ALBA</v>
          </cell>
          <cell r="AF23">
            <v>3</v>
          </cell>
          <cell r="AH23">
            <v>3</v>
          </cell>
        </row>
        <row r="24">
          <cell r="G24" t="str">
            <v>105404-P.S.R. EL TANGUE                         </v>
          </cell>
          <cell r="I24">
            <v>1</v>
          </cell>
          <cell r="J24">
            <v>3</v>
          </cell>
          <cell r="K24">
            <v>3</v>
          </cell>
          <cell r="L24">
            <v>2</v>
          </cell>
          <cell r="M24">
            <v>1</v>
          </cell>
          <cell r="N24">
            <v>10</v>
          </cell>
          <cell r="O24">
            <v>20</v>
          </cell>
          <cell r="Z24" t="str">
            <v>04103-ANDACOLLO</v>
          </cell>
          <cell r="AA24">
            <v>1</v>
          </cell>
          <cell r="AB24">
            <v>7</v>
          </cell>
          <cell r="AC24">
            <v>6</v>
          </cell>
          <cell r="AD24">
            <v>5</v>
          </cell>
          <cell r="AE24">
            <v>8</v>
          </cell>
          <cell r="AF24">
            <v>5</v>
          </cell>
          <cell r="AG24">
            <v>5</v>
          </cell>
          <cell r="AH24">
            <v>37</v>
          </cell>
        </row>
        <row r="25">
          <cell r="G25" t="str">
            <v>105405-P.S.R. GUANAQUEROS</v>
          </cell>
          <cell r="H25">
            <v>4</v>
          </cell>
          <cell r="I25">
            <v>3</v>
          </cell>
          <cell r="J25">
            <v>2</v>
          </cell>
          <cell r="K25">
            <v>5</v>
          </cell>
          <cell r="L25">
            <v>2</v>
          </cell>
          <cell r="N25">
            <v>2</v>
          </cell>
          <cell r="O25">
            <v>18</v>
          </cell>
          <cell r="Z25" t="str">
            <v>105106-HOSPITAL ANDACOLLO</v>
          </cell>
          <cell r="AA25">
            <v>1</v>
          </cell>
          <cell r="AB25">
            <v>7</v>
          </cell>
          <cell r="AC25">
            <v>6</v>
          </cell>
          <cell r="AD25">
            <v>5</v>
          </cell>
          <cell r="AE25">
            <v>8</v>
          </cell>
          <cell r="AF25">
            <v>5</v>
          </cell>
          <cell r="AG25">
            <v>5</v>
          </cell>
          <cell r="AH25">
            <v>37</v>
          </cell>
        </row>
        <row r="26">
          <cell r="G26" t="str">
            <v>105406-P.S.R. PAN DE AZUCAR</v>
          </cell>
          <cell r="H26">
            <v>8</v>
          </cell>
          <cell r="I26">
            <v>4</v>
          </cell>
          <cell r="J26">
            <v>6</v>
          </cell>
          <cell r="K26">
            <v>7</v>
          </cell>
          <cell r="L26">
            <v>3</v>
          </cell>
          <cell r="M26">
            <v>4</v>
          </cell>
          <cell r="N26">
            <v>8</v>
          </cell>
          <cell r="O26">
            <v>40</v>
          </cell>
          <cell r="Z26" t="str">
            <v>04104-LA HIGUERA</v>
          </cell>
          <cell r="AE26">
            <v>2</v>
          </cell>
          <cell r="AF26">
            <v>1</v>
          </cell>
          <cell r="AH26">
            <v>3</v>
          </cell>
        </row>
        <row r="27">
          <cell r="G27" t="str">
            <v>105407-P.S.R. TAMBILLOS</v>
          </cell>
          <cell r="I27">
            <v>1</v>
          </cell>
          <cell r="J27">
            <v>2</v>
          </cell>
          <cell r="K27">
            <v>1</v>
          </cell>
          <cell r="L27">
            <v>3</v>
          </cell>
          <cell r="M27">
            <v>2</v>
          </cell>
          <cell r="N27">
            <v>2</v>
          </cell>
          <cell r="O27">
            <v>11</v>
          </cell>
          <cell r="Z27" t="str">
            <v>105500-P.S.R. CALETA HORNOS        </v>
          </cell>
          <cell r="AE27">
            <v>2</v>
          </cell>
          <cell r="AH27">
            <v>2</v>
          </cell>
        </row>
        <row r="28">
          <cell r="G28" t="str">
            <v>105705-CECOF EL ALBA</v>
          </cell>
          <cell r="H28">
            <v>2</v>
          </cell>
          <cell r="I28">
            <v>1</v>
          </cell>
          <cell r="J28">
            <v>3</v>
          </cell>
          <cell r="L28">
            <v>1</v>
          </cell>
          <cell r="M28">
            <v>2</v>
          </cell>
          <cell r="N28">
            <v>1</v>
          </cell>
          <cell r="O28">
            <v>10</v>
          </cell>
          <cell r="Z28" t="str">
            <v>105505-P.S.R. LOS CHOROS</v>
          </cell>
          <cell r="AF28">
            <v>1</v>
          </cell>
          <cell r="AH28">
            <v>1</v>
          </cell>
        </row>
        <row r="29">
          <cell r="G29" t="str">
            <v>04103-ANDACOLLO</v>
          </cell>
          <cell r="H29">
            <v>5</v>
          </cell>
          <cell r="I29">
            <v>6</v>
          </cell>
          <cell r="J29">
            <v>6</v>
          </cell>
          <cell r="K29">
            <v>8</v>
          </cell>
          <cell r="L29">
            <v>11</v>
          </cell>
          <cell r="M29">
            <v>16</v>
          </cell>
          <cell r="N29">
            <v>13</v>
          </cell>
          <cell r="O29">
            <v>65</v>
          </cell>
          <cell r="Z29" t="str">
            <v>04105-PAIHUANO</v>
          </cell>
          <cell r="AF29">
            <v>2</v>
          </cell>
          <cell r="AG29">
            <v>1</v>
          </cell>
          <cell r="AH29">
            <v>3</v>
          </cell>
        </row>
        <row r="30">
          <cell r="G30" t="str">
            <v>105106-HOSPITAL ANDACOLLO</v>
          </cell>
          <cell r="H30">
            <v>5</v>
          </cell>
          <cell r="I30">
            <v>6</v>
          </cell>
          <cell r="J30">
            <v>6</v>
          </cell>
          <cell r="K30">
            <v>8</v>
          </cell>
          <cell r="L30">
            <v>11</v>
          </cell>
          <cell r="M30">
            <v>16</v>
          </cell>
          <cell r="N30">
            <v>13</v>
          </cell>
          <cell r="O30">
            <v>65</v>
          </cell>
          <cell r="Z30" t="str">
            <v>105306-CES. PAIHUANO</v>
          </cell>
          <cell r="AF30">
            <v>2</v>
          </cell>
          <cell r="AG30">
            <v>1</v>
          </cell>
          <cell r="AH30">
            <v>3</v>
          </cell>
        </row>
        <row r="31">
          <cell r="G31" t="str">
            <v>04104-LA HIGUERA</v>
          </cell>
          <cell r="I31">
            <v>3</v>
          </cell>
          <cell r="J31">
            <v>1</v>
          </cell>
          <cell r="K31">
            <v>4</v>
          </cell>
          <cell r="L31">
            <v>1</v>
          </cell>
          <cell r="M31">
            <v>3</v>
          </cell>
          <cell r="N31">
            <v>4</v>
          </cell>
          <cell r="O31">
            <v>16</v>
          </cell>
          <cell r="Z31" t="str">
            <v>04106-VICUÑA</v>
          </cell>
          <cell r="AA31">
            <v>1</v>
          </cell>
          <cell r="AB31">
            <v>4</v>
          </cell>
          <cell r="AD31">
            <v>1</v>
          </cell>
          <cell r="AE31">
            <v>1</v>
          </cell>
          <cell r="AF31">
            <v>2</v>
          </cell>
          <cell r="AG31">
            <v>6</v>
          </cell>
          <cell r="AH31">
            <v>15</v>
          </cell>
        </row>
        <row r="32">
          <cell r="G32" t="str">
            <v>105314-CES. LA HIGUERA</v>
          </cell>
          <cell r="K32">
            <v>1</v>
          </cell>
          <cell r="M32">
            <v>1</v>
          </cell>
          <cell r="O32">
            <v>2</v>
          </cell>
          <cell r="Z32" t="str">
            <v>105107-HOSPITAL VICUÑA</v>
          </cell>
          <cell r="AA32">
            <v>1</v>
          </cell>
          <cell r="AB32">
            <v>3</v>
          </cell>
          <cell r="AD32">
            <v>1</v>
          </cell>
          <cell r="AE32">
            <v>1</v>
          </cell>
          <cell r="AF32">
            <v>2</v>
          </cell>
          <cell r="AG32">
            <v>6</v>
          </cell>
          <cell r="AH32">
            <v>14</v>
          </cell>
        </row>
        <row r="33">
          <cell r="G33" t="str">
            <v>105500-P.S.R. CALETA HORNOS        </v>
          </cell>
          <cell r="I33">
            <v>1</v>
          </cell>
          <cell r="J33">
            <v>1</v>
          </cell>
          <cell r="N33">
            <v>2</v>
          </cell>
          <cell r="O33">
            <v>4</v>
          </cell>
          <cell r="Z33" t="str">
            <v>105467-P.S.R. DIAGUITAS</v>
          </cell>
          <cell r="AB33">
            <v>1</v>
          </cell>
          <cell r="AH33">
            <v>1</v>
          </cell>
        </row>
        <row r="34">
          <cell r="G34" t="str">
            <v>105505-P.S.R. LOS CHOROS</v>
          </cell>
          <cell r="I34">
            <v>1</v>
          </cell>
          <cell r="L34">
            <v>1</v>
          </cell>
          <cell r="O34">
            <v>2</v>
          </cell>
          <cell r="Z34" t="str">
            <v>04201-ILLAPEL</v>
          </cell>
          <cell r="AA34">
            <v>9</v>
          </cell>
          <cell r="AB34">
            <v>7</v>
          </cell>
          <cell r="AC34">
            <v>20</v>
          </cell>
          <cell r="AD34">
            <v>10</v>
          </cell>
          <cell r="AE34">
            <v>17</v>
          </cell>
          <cell r="AF34">
            <v>25</v>
          </cell>
          <cell r="AG34">
            <v>23</v>
          </cell>
          <cell r="AH34">
            <v>111</v>
          </cell>
        </row>
        <row r="35">
          <cell r="G35" t="str">
            <v>105506-P.S.R. EL TRAPICHE</v>
          </cell>
          <cell r="I35">
            <v>1</v>
          </cell>
          <cell r="K35">
            <v>3</v>
          </cell>
          <cell r="M35">
            <v>2</v>
          </cell>
          <cell r="N35">
            <v>2</v>
          </cell>
          <cell r="O35">
            <v>8</v>
          </cell>
          <cell r="Z35" t="str">
            <v>105103-HOSPITAL ILLAPEL</v>
          </cell>
          <cell r="AA35">
            <v>7</v>
          </cell>
          <cell r="AB35">
            <v>5</v>
          </cell>
          <cell r="AC35">
            <v>16</v>
          </cell>
          <cell r="AD35">
            <v>6</v>
          </cell>
          <cell r="AE35">
            <v>15</v>
          </cell>
          <cell r="AF35">
            <v>25</v>
          </cell>
          <cell r="AG35">
            <v>21</v>
          </cell>
          <cell r="AH35">
            <v>95</v>
          </cell>
        </row>
        <row r="36">
          <cell r="G36" t="str">
            <v>04105-PAIHUANO</v>
          </cell>
          <cell r="M36">
            <v>13</v>
          </cell>
          <cell r="N36">
            <v>6</v>
          </cell>
          <cell r="O36">
            <v>19</v>
          </cell>
          <cell r="Z36" t="str">
            <v>105326-CESFAM SAN RAFAEL</v>
          </cell>
          <cell r="AA36">
            <v>1</v>
          </cell>
          <cell r="AH36">
            <v>1</v>
          </cell>
        </row>
        <row r="37">
          <cell r="G37" t="str">
            <v>105306-CES. PAIHUANO</v>
          </cell>
          <cell r="M37">
            <v>10</v>
          </cell>
          <cell r="N37">
            <v>2</v>
          </cell>
          <cell r="O37">
            <v>12</v>
          </cell>
          <cell r="Z37" t="str">
            <v>105443-P.S.R. CARCAMO                   </v>
          </cell>
          <cell r="AB37">
            <v>1</v>
          </cell>
          <cell r="AC37">
            <v>2</v>
          </cell>
          <cell r="AE37">
            <v>1</v>
          </cell>
          <cell r="AH37">
            <v>4</v>
          </cell>
        </row>
        <row r="38">
          <cell r="G38" t="str">
            <v>105476-P.S.R. MONTE GRANDE</v>
          </cell>
          <cell r="M38">
            <v>3</v>
          </cell>
          <cell r="O38">
            <v>3</v>
          </cell>
          <cell r="Z38" t="str">
            <v>105444-P.S.R. HUINTIL</v>
          </cell>
          <cell r="AD38">
            <v>1</v>
          </cell>
          <cell r="AH38">
            <v>1</v>
          </cell>
        </row>
        <row r="39">
          <cell r="G39" t="str">
            <v>105477-P.S.R. PISCO ELQUI</v>
          </cell>
          <cell r="N39">
            <v>4</v>
          </cell>
          <cell r="O39">
            <v>4</v>
          </cell>
          <cell r="Z39" t="str">
            <v>105445-P.S.R. LIMAHUIDA</v>
          </cell>
          <cell r="AC39">
            <v>1</v>
          </cell>
          <cell r="AG39">
            <v>2</v>
          </cell>
          <cell r="AH39">
            <v>3</v>
          </cell>
        </row>
        <row r="40">
          <cell r="G40" t="str">
            <v>04106-VICUÑA</v>
          </cell>
          <cell r="H40">
            <v>12</v>
          </cell>
          <cell r="I40">
            <v>15</v>
          </cell>
          <cell r="J40">
            <v>12</v>
          </cell>
          <cell r="K40">
            <v>18</v>
          </cell>
          <cell r="L40">
            <v>7</v>
          </cell>
          <cell r="M40">
            <v>21</v>
          </cell>
          <cell r="N40">
            <v>17</v>
          </cell>
          <cell r="O40">
            <v>102</v>
          </cell>
          <cell r="Z40" t="str">
            <v>105449-P.S.R. TUNGA NORTE</v>
          </cell>
          <cell r="AC40">
            <v>1</v>
          </cell>
          <cell r="AD40">
            <v>2</v>
          </cell>
          <cell r="AH40">
            <v>3</v>
          </cell>
        </row>
        <row r="41">
          <cell r="G41" t="str">
            <v>105107-HOSPITAL VICUÑA</v>
          </cell>
          <cell r="H41">
            <v>9</v>
          </cell>
          <cell r="I41">
            <v>14</v>
          </cell>
          <cell r="J41">
            <v>12</v>
          </cell>
          <cell r="K41">
            <v>15</v>
          </cell>
          <cell r="L41">
            <v>4</v>
          </cell>
          <cell r="M41">
            <v>15</v>
          </cell>
          <cell r="N41">
            <v>13</v>
          </cell>
          <cell r="O41">
            <v>82</v>
          </cell>
          <cell r="Z41" t="str">
            <v>105485-P.S.R. PLAN DE HORNOS</v>
          </cell>
          <cell r="AB41">
            <v>1</v>
          </cell>
          <cell r="AH41">
            <v>1</v>
          </cell>
        </row>
        <row r="42">
          <cell r="G42" t="str">
            <v>105467-P.S.R. DIAGUITAS</v>
          </cell>
          <cell r="K42">
            <v>1</v>
          </cell>
          <cell r="M42">
            <v>1</v>
          </cell>
          <cell r="N42">
            <v>1</v>
          </cell>
          <cell r="O42">
            <v>3</v>
          </cell>
          <cell r="Z42" t="str">
            <v>105486-P.S.R. TUNGA SUR</v>
          </cell>
          <cell r="AA42">
            <v>1</v>
          </cell>
          <cell r="AH42">
            <v>1</v>
          </cell>
        </row>
        <row r="43">
          <cell r="G43" t="str">
            <v>105468-P.S.R. EL MOLLE</v>
          </cell>
          <cell r="K43">
            <v>1</v>
          </cell>
          <cell r="L43">
            <v>1</v>
          </cell>
          <cell r="O43">
            <v>2</v>
          </cell>
          <cell r="Z43" t="str">
            <v>105496-P.S.R. PINTACURA SUR</v>
          </cell>
          <cell r="AD43">
            <v>1</v>
          </cell>
          <cell r="AE43">
            <v>1</v>
          </cell>
          <cell r="AH43">
            <v>2</v>
          </cell>
        </row>
        <row r="44">
          <cell r="G44" t="str">
            <v>105469-P.S.R. EL TAMBO</v>
          </cell>
          <cell r="M44">
            <v>1</v>
          </cell>
          <cell r="O44">
            <v>1</v>
          </cell>
          <cell r="Z44" t="str">
            <v>04202-CANELA</v>
          </cell>
          <cell r="AA44">
            <v>1</v>
          </cell>
          <cell r="AB44">
            <v>1</v>
          </cell>
          <cell r="AC44">
            <v>3</v>
          </cell>
          <cell r="AD44">
            <v>3</v>
          </cell>
          <cell r="AE44">
            <v>1</v>
          </cell>
          <cell r="AF44">
            <v>5</v>
          </cell>
          <cell r="AG44">
            <v>5</v>
          </cell>
          <cell r="AH44">
            <v>19</v>
          </cell>
        </row>
        <row r="45">
          <cell r="G45" t="str">
            <v>105471-P.S.R. PERALILLO</v>
          </cell>
          <cell r="H45">
            <v>1</v>
          </cell>
          <cell r="M45">
            <v>2</v>
          </cell>
          <cell r="N45">
            <v>1</v>
          </cell>
          <cell r="O45">
            <v>4</v>
          </cell>
          <cell r="Z45" t="str">
            <v>105309-CES. RURAL CANELA</v>
          </cell>
          <cell r="AC45">
            <v>2</v>
          </cell>
          <cell r="AF45">
            <v>2</v>
          </cell>
          <cell r="AG45">
            <v>3</v>
          </cell>
          <cell r="AH45">
            <v>7</v>
          </cell>
        </row>
        <row r="46">
          <cell r="G46" t="str">
            <v>105472-P.S.R. RIVADAVIA</v>
          </cell>
          <cell r="H46">
            <v>2</v>
          </cell>
          <cell r="K46">
            <v>1</v>
          </cell>
          <cell r="O46">
            <v>3</v>
          </cell>
          <cell r="Z46" t="str">
            <v>105450-P.S.R. MINCHA NORTE            </v>
          </cell>
          <cell r="AE46">
            <v>1</v>
          </cell>
          <cell r="AF46">
            <v>3</v>
          </cell>
          <cell r="AH46">
            <v>4</v>
          </cell>
        </row>
        <row r="47">
          <cell r="G47" t="str">
            <v>105502-P.S.R. CALINGASTA</v>
          </cell>
          <cell r="I47">
            <v>1</v>
          </cell>
          <cell r="L47">
            <v>2</v>
          </cell>
          <cell r="M47">
            <v>2</v>
          </cell>
          <cell r="N47">
            <v>2</v>
          </cell>
          <cell r="O47">
            <v>7</v>
          </cell>
          <cell r="Z47" t="str">
            <v>105451-P.S.R. AGUA FRIA</v>
          </cell>
          <cell r="AD47">
            <v>1</v>
          </cell>
          <cell r="AH47">
            <v>1</v>
          </cell>
        </row>
        <row r="48">
          <cell r="G48" t="str">
            <v>04201-ILLAPEL</v>
          </cell>
          <cell r="H48">
            <v>29</v>
          </cell>
          <cell r="I48">
            <v>17</v>
          </cell>
          <cell r="J48">
            <v>12</v>
          </cell>
          <cell r="K48">
            <v>11</v>
          </cell>
          <cell r="L48">
            <v>22</v>
          </cell>
          <cell r="M48">
            <v>20</v>
          </cell>
          <cell r="N48">
            <v>26</v>
          </cell>
          <cell r="O48">
            <v>137</v>
          </cell>
          <cell r="Z48" t="str">
            <v>105482-P.S.R. CANELA ALTA</v>
          </cell>
          <cell r="AA48">
            <v>1</v>
          </cell>
          <cell r="AB48">
            <v>1</v>
          </cell>
          <cell r="AH48">
            <v>2</v>
          </cell>
        </row>
        <row r="49">
          <cell r="G49" t="str">
            <v>105103-HOSPITAL ILLAPEL</v>
          </cell>
          <cell r="H49">
            <v>15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12</v>
          </cell>
          <cell r="N49">
            <v>14</v>
          </cell>
          <cell r="O49">
            <v>79</v>
          </cell>
          <cell r="Z49" t="str">
            <v>105484-P.S.R. HUENTELAUQUEN</v>
          </cell>
          <cell r="AD49">
            <v>1</v>
          </cell>
          <cell r="AG49">
            <v>1</v>
          </cell>
          <cell r="AH49">
            <v>2</v>
          </cell>
        </row>
        <row r="50">
          <cell r="G50" t="str">
            <v>105326-CESFAM SAN RAFAEL</v>
          </cell>
          <cell r="H50">
            <v>6</v>
          </cell>
          <cell r="I50">
            <v>4</v>
          </cell>
          <cell r="L50">
            <v>3</v>
          </cell>
          <cell r="M50">
            <v>7</v>
          </cell>
          <cell r="N50">
            <v>10</v>
          </cell>
          <cell r="O50">
            <v>30</v>
          </cell>
          <cell r="Z50" t="str">
            <v>105488-P.S.R. ESPIRITU SANTO</v>
          </cell>
          <cell r="AC50">
            <v>1</v>
          </cell>
          <cell r="AH50">
            <v>1</v>
          </cell>
        </row>
        <row r="51">
          <cell r="G51" t="str">
            <v>105445-P.S.R. LIMAHUIDA</v>
          </cell>
          <cell r="N51">
            <v>1</v>
          </cell>
          <cell r="O51">
            <v>1</v>
          </cell>
          <cell r="Z51" t="str">
            <v>105498-P.S.R. QUEBRADA DE LINARES</v>
          </cell>
          <cell r="AD51">
            <v>1</v>
          </cell>
          <cell r="AG51">
            <v>1</v>
          </cell>
          <cell r="AH51">
            <v>2</v>
          </cell>
        </row>
        <row r="52">
          <cell r="G52" t="str">
            <v>105446-P.S.R. MATANCILLA</v>
          </cell>
          <cell r="N52">
            <v>1</v>
          </cell>
          <cell r="O52">
            <v>1</v>
          </cell>
          <cell r="Z52" t="str">
            <v>04203-LOS VILOS</v>
          </cell>
          <cell r="AA52">
            <v>8</v>
          </cell>
          <cell r="AB52">
            <v>22</v>
          </cell>
          <cell r="AC52">
            <v>6</v>
          </cell>
          <cell r="AD52">
            <v>6</v>
          </cell>
          <cell r="AE52">
            <v>4</v>
          </cell>
          <cell r="AF52">
            <v>29</v>
          </cell>
          <cell r="AG52">
            <v>8</v>
          </cell>
          <cell r="AH52">
            <v>83</v>
          </cell>
        </row>
        <row r="53">
          <cell r="G53" t="str">
            <v>105485-P.S.R. PLAN DE HORNOS</v>
          </cell>
          <cell r="H53">
            <v>4</v>
          </cell>
          <cell r="I53">
            <v>3</v>
          </cell>
          <cell r="J53">
            <v>1</v>
          </cell>
          <cell r="K53">
            <v>2</v>
          </cell>
          <cell r="L53">
            <v>1</v>
          </cell>
          <cell r="O53">
            <v>11</v>
          </cell>
          <cell r="Z53" t="str">
            <v>105108-HOSPITAL LOS VILOS</v>
          </cell>
          <cell r="AA53">
            <v>6</v>
          </cell>
          <cell r="AB53">
            <v>20</v>
          </cell>
          <cell r="AC53">
            <v>6</v>
          </cell>
          <cell r="AD53">
            <v>6</v>
          </cell>
          <cell r="AE53">
            <v>3</v>
          </cell>
          <cell r="AF53">
            <v>20</v>
          </cell>
          <cell r="AG53">
            <v>7</v>
          </cell>
          <cell r="AH53">
            <v>68</v>
          </cell>
        </row>
        <row r="54">
          <cell r="G54" t="str">
            <v>105487-P.S.R. CAÑAS UNO</v>
          </cell>
          <cell r="H54">
            <v>1</v>
          </cell>
          <cell r="I54">
            <v>3</v>
          </cell>
          <cell r="J54">
            <v>1</v>
          </cell>
          <cell r="L54">
            <v>4</v>
          </cell>
          <cell r="M54">
            <v>1</v>
          </cell>
          <cell r="O54">
            <v>10</v>
          </cell>
          <cell r="Z54" t="str">
            <v>105478-P.S.R. CAIMANES                   </v>
          </cell>
          <cell r="AF54">
            <v>8</v>
          </cell>
          <cell r="AH54">
            <v>8</v>
          </cell>
        </row>
        <row r="55">
          <cell r="G55" t="str">
            <v>105496-P.S.R. PINTACURA SUR</v>
          </cell>
          <cell r="H55">
            <v>3</v>
          </cell>
          <cell r="J55">
            <v>2</v>
          </cell>
          <cell r="O55">
            <v>5</v>
          </cell>
          <cell r="Z55" t="str">
            <v>105479-P.S.R. GUANGUALI</v>
          </cell>
          <cell r="AE55">
            <v>1</v>
          </cell>
          <cell r="AF55">
            <v>1</v>
          </cell>
          <cell r="AG55">
            <v>1</v>
          </cell>
          <cell r="AH55">
            <v>3</v>
          </cell>
        </row>
        <row r="56">
          <cell r="G56" t="str">
            <v>04202-CANELA</v>
          </cell>
          <cell r="H56">
            <v>9</v>
          </cell>
          <cell r="I56">
            <v>9</v>
          </cell>
          <cell r="J56">
            <v>7</v>
          </cell>
          <cell r="K56">
            <v>8</v>
          </cell>
          <cell r="L56">
            <v>6</v>
          </cell>
          <cell r="M56">
            <v>14</v>
          </cell>
          <cell r="N56">
            <v>8</v>
          </cell>
          <cell r="O56">
            <v>61</v>
          </cell>
          <cell r="Z56" t="str">
            <v>105480-P.S.R. QUILIMARI</v>
          </cell>
          <cell r="AA56">
            <v>2</v>
          </cell>
          <cell r="AB56">
            <v>2</v>
          </cell>
          <cell r="AH56">
            <v>4</v>
          </cell>
        </row>
        <row r="57">
          <cell r="G57" t="str">
            <v>105309-CES. RURAL CANELA</v>
          </cell>
          <cell r="H57">
            <v>3</v>
          </cell>
          <cell r="I57">
            <v>3</v>
          </cell>
          <cell r="J57">
            <v>4</v>
          </cell>
          <cell r="K57">
            <v>1</v>
          </cell>
          <cell r="L57">
            <v>5</v>
          </cell>
          <cell r="M57">
            <v>9</v>
          </cell>
          <cell r="N57">
            <v>7</v>
          </cell>
          <cell r="O57">
            <v>32</v>
          </cell>
          <cell r="Z57" t="str">
            <v>04204-SALAMANCA</v>
          </cell>
          <cell r="AA57">
            <v>8</v>
          </cell>
          <cell r="AB57">
            <v>43</v>
          </cell>
          <cell r="AC57">
            <v>5</v>
          </cell>
          <cell r="AD57">
            <v>8</v>
          </cell>
          <cell r="AE57">
            <v>16</v>
          </cell>
          <cell r="AF57">
            <v>35</v>
          </cell>
          <cell r="AG57">
            <v>38</v>
          </cell>
          <cell r="AH57">
            <v>153</v>
          </cell>
        </row>
        <row r="58">
          <cell r="G58" t="str">
            <v>105450-P.S.R. MINCHA NORTE            </v>
          </cell>
          <cell r="H58">
            <v>2</v>
          </cell>
          <cell r="I58">
            <v>1</v>
          </cell>
          <cell r="J58">
            <v>1</v>
          </cell>
          <cell r="M58">
            <v>1</v>
          </cell>
          <cell r="O58">
            <v>5</v>
          </cell>
          <cell r="Z58" t="str">
            <v>105104-HOSPITAL SALAMANCA</v>
          </cell>
          <cell r="AA58">
            <v>2</v>
          </cell>
          <cell r="AB58">
            <v>39</v>
          </cell>
          <cell r="AC58">
            <v>3</v>
          </cell>
          <cell r="AD58">
            <v>4</v>
          </cell>
          <cell r="AE58">
            <v>8</v>
          </cell>
          <cell r="AF58">
            <v>23</v>
          </cell>
          <cell r="AG58">
            <v>33</v>
          </cell>
          <cell r="AH58">
            <v>112</v>
          </cell>
        </row>
        <row r="59">
          <cell r="G59" t="str">
            <v>105451-P.S.R. AGUA FRIA</v>
          </cell>
          <cell r="H59">
            <v>1</v>
          </cell>
          <cell r="I59">
            <v>2</v>
          </cell>
          <cell r="K59">
            <v>3</v>
          </cell>
          <cell r="O59">
            <v>6</v>
          </cell>
          <cell r="Z59" t="str">
            <v>105452-P.S.R. CUNCUMEN                 </v>
          </cell>
          <cell r="AB59">
            <v>2</v>
          </cell>
          <cell r="AD59">
            <v>2</v>
          </cell>
          <cell r="AE59">
            <v>6</v>
          </cell>
          <cell r="AF59">
            <v>11</v>
          </cell>
          <cell r="AG59">
            <v>2</v>
          </cell>
          <cell r="AH59">
            <v>23</v>
          </cell>
        </row>
        <row r="60">
          <cell r="G60" t="str">
            <v>105482-P.S.R. CANELA ALTA</v>
          </cell>
          <cell r="J60">
            <v>1</v>
          </cell>
          <cell r="O60">
            <v>1</v>
          </cell>
          <cell r="Z60" t="str">
            <v>105454-P.S.R. CUNLAGUA</v>
          </cell>
          <cell r="AD60">
            <v>1</v>
          </cell>
          <cell r="AE60">
            <v>1</v>
          </cell>
          <cell r="AF60">
            <v>1</v>
          </cell>
          <cell r="AH60">
            <v>3</v>
          </cell>
        </row>
        <row r="61">
          <cell r="G61" t="str">
            <v>105483-P.S.R. LOS RULOS</v>
          </cell>
          <cell r="H61">
            <v>3</v>
          </cell>
          <cell r="O61">
            <v>3</v>
          </cell>
          <cell r="Z61" t="str">
            <v>105455-P.S.R. CHILLEPIN</v>
          </cell>
          <cell r="AA61">
            <v>2</v>
          </cell>
          <cell r="AB61">
            <v>1</v>
          </cell>
          <cell r="AE61">
            <v>1</v>
          </cell>
          <cell r="AH61">
            <v>4</v>
          </cell>
        </row>
        <row r="62">
          <cell r="G62" t="str">
            <v>105484-P.S.R. HUENTELAUQUEN</v>
          </cell>
          <cell r="I62">
            <v>3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8</v>
          </cell>
          <cell r="Z62" t="str">
            <v>105456-P.S.R. LLIMPO</v>
          </cell>
          <cell r="AG62">
            <v>1</v>
          </cell>
          <cell r="AH62">
            <v>1</v>
          </cell>
        </row>
        <row r="63">
          <cell r="G63" t="str">
            <v>105493-P.S.R. MINCHA SUR</v>
          </cell>
          <cell r="K63">
            <v>3</v>
          </cell>
          <cell r="M63">
            <v>1</v>
          </cell>
          <cell r="O63">
            <v>4</v>
          </cell>
          <cell r="Z63" t="str">
            <v>105457-P.S.R. SAN AGUSTIN</v>
          </cell>
          <cell r="AA63">
            <v>2</v>
          </cell>
          <cell r="AH63">
            <v>2</v>
          </cell>
        </row>
        <row r="64">
          <cell r="G64" t="str">
            <v>105498-P.S.R. QUEBRADA DE LINARES</v>
          </cell>
          <cell r="M64">
            <v>2</v>
          </cell>
          <cell r="O64">
            <v>2</v>
          </cell>
          <cell r="Z64" t="str">
            <v>105491-P.S.R. QUELEN BAJO</v>
          </cell>
          <cell r="AA64">
            <v>1</v>
          </cell>
          <cell r="AB64">
            <v>1</v>
          </cell>
          <cell r="AD64">
            <v>1</v>
          </cell>
          <cell r="AG64">
            <v>1</v>
          </cell>
          <cell r="AH64">
            <v>4</v>
          </cell>
        </row>
        <row r="65">
          <cell r="G65" t="str">
            <v>04203-LOS VILOS</v>
          </cell>
          <cell r="H65">
            <v>9</v>
          </cell>
          <cell r="I65">
            <v>7</v>
          </cell>
          <cell r="J65">
            <v>4</v>
          </cell>
          <cell r="K65">
            <v>3</v>
          </cell>
          <cell r="L65">
            <v>10</v>
          </cell>
          <cell r="M65">
            <v>7</v>
          </cell>
          <cell r="N65">
            <v>10</v>
          </cell>
          <cell r="O65">
            <v>50</v>
          </cell>
          <cell r="Z65" t="str">
            <v>105501-P.S.R. ARBOLEDA GRANDE</v>
          </cell>
          <cell r="AA65">
            <v>1</v>
          </cell>
          <cell r="AC65">
            <v>2</v>
          </cell>
          <cell r="AG65">
            <v>1</v>
          </cell>
          <cell r="AH65">
            <v>4</v>
          </cell>
        </row>
        <row r="66">
          <cell r="G66" t="str">
            <v>105108-HOSPITAL LOS VILOS</v>
          </cell>
          <cell r="H66">
            <v>5</v>
          </cell>
          <cell r="I66">
            <v>6</v>
          </cell>
          <cell r="J66">
            <v>3</v>
          </cell>
          <cell r="K66">
            <v>3</v>
          </cell>
          <cell r="L66">
            <v>7</v>
          </cell>
          <cell r="M66">
            <v>2</v>
          </cell>
          <cell r="N66">
            <v>8</v>
          </cell>
          <cell r="O66">
            <v>34</v>
          </cell>
          <cell r="Z66" t="str">
            <v>04301-OVALLE</v>
          </cell>
          <cell r="AA66">
            <v>25</v>
          </cell>
          <cell r="AB66">
            <v>26</v>
          </cell>
          <cell r="AC66">
            <v>28</v>
          </cell>
          <cell r="AD66">
            <v>24</v>
          </cell>
          <cell r="AE66">
            <v>20</v>
          </cell>
          <cell r="AF66">
            <v>114</v>
          </cell>
          <cell r="AG66">
            <v>41</v>
          </cell>
          <cell r="AH66">
            <v>278</v>
          </cell>
        </row>
        <row r="67">
          <cell r="G67" t="str">
            <v>105478-P.S.R. CAIMANES                   </v>
          </cell>
          <cell r="H67">
            <v>2</v>
          </cell>
          <cell r="J67">
            <v>1</v>
          </cell>
          <cell r="L67">
            <v>1</v>
          </cell>
          <cell r="N67">
            <v>1</v>
          </cell>
          <cell r="O67">
            <v>5</v>
          </cell>
          <cell r="Z67" t="str">
            <v>105315-CES. RURAL C. DE TAMAYA</v>
          </cell>
          <cell r="AB67">
            <v>3</v>
          </cell>
          <cell r="AC67">
            <v>1</v>
          </cell>
          <cell r="AD67">
            <v>2</v>
          </cell>
          <cell r="AE67">
            <v>1</v>
          </cell>
          <cell r="AF67">
            <v>5</v>
          </cell>
          <cell r="AG67">
            <v>2</v>
          </cell>
          <cell r="AH67">
            <v>14</v>
          </cell>
        </row>
        <row r="68">
          <cell r="G68" t="str">
            <v>105479-P.S.R. GUANGUALI</v>
          </cell>
          <cell r="H68">
            <v>1</v>
          </cell>
          <cell r="L68">
            <v>1</v>
          </cell>
          <cell r="M68">
            <v>5</v>
          </cell>
          <cell r="N68">
            <v>1</v>
          </cell>
          <cell r="O68">
            <v>8</v>
          </cell>
          <cell r="Z68" t="str">
            <v>105317-CES. JORGE JORDAN D.</v>
          </cell>
          <cell r="AA68">
            <v>1</v>
          </cell>
          <cell r="AB68">
            <v>2</v>
          </cell>
          <cell r="AC68">
            <v>11</v>
          </cell>
          <cell r="AD68">
            <v>6</v>
          </cell>
          <cell r="AE68">
            <v>5</v>
          </cell>
          <cell r="AF68">
            <v>6</v>
          </cell>
          <cell r="AG68">
            <v>5</v>
          </cell>
          <cell r="AH68">
            <v>36</v>
          </cell>
        </row>
        <row r="69">
          <cell r="G69" t="str">
            <v>105480-P.S.R. QUILIMARI</v>
          </cell>
          <cell r="H69">
            <v>1</v>
          </cell>
          <cell r="I69">
            <v>1</v>
          </cell>
          <cell r="O69">
            <v>2</v>
          </cell>
          <cell r="Z69" t="str">
            <v>105322-CES. MARCOS MACUADA</v>
          </cell>
          <cell r="AA69">
            <v>7</v>
          </cell>
          <cell r="AB69">
            <v>1</v>
          </cell>
          <cell r="AC69">
            <v>6</v>
          </cell>
          <cell r="AD69">
            <v>11</v>
          </cell>
          <cell r="AF69">
            <v>71</v>
          </cell>
          <cell r="AG69">
            <v>14</v>
          </cell>
          <cell r="AH69">
            <v>110</v>
          </cell>
        </row>
        <row r="70">
          <cell r="G70" t="str">
            <v>105481-P.S.R. TILAMA</v>
          </cell>
          <cell r="L70">
            <v>1</v>
          </cell>
          <cell r="O70">
            <v>1</v>
          </cell>
          <cell r="Z70" t="str">
            <v>105324-CES. SOTAQUI</v>
          </cell>
          <cell r="AA70">
            <v>2</v>
          </cell>
          <cell r="AB70">
            <v>1</v>
          </cell>
          <cell r="AC70">
            <v>1</v>
          </cell>
          <cell r="AD70">
            <v>1</v>
          </cell>
          <cell r="AF70">
            <v>4</v>
          </cell>
          <cell r="AH70">
            <v>9</v>
          </cell>
        </row>
        <row r="71">
          <cell r="G71" t="str">
            <v>04204-SALAMANCA</v>
          </cell>
          <cell r="H71">
            <v>29</v>
          </cell>
          <cell r="I71">
            <v>24</v>
          </cell>
          <cell r="J71">
            <v>29</v>
          </cell>
          <cell r="K71">
            <v>30</v>
          </cell>
          <cell r="L71">
            <v>44</v>
          </cell>
          <cell r="M71">
            <v>27</v>
          </cell>
          <cell r="N71">
            <v>44</v>
          </cell>
          <cell r="O71">
            <v>227</v>
          </cell>
          <cell r="Z71" t="str">
            <v>105415-P.S.R. BARRAZA</v>
          </cell>
          <cell r="AA71">
            <v>2</v>
          </cell>
          <cell r="AC71">
            <v>1</v>
          </cell>
          <cell r="AF71">
            <v>1</v>
          </cell>
          <cell r="AH71">
            <v>4</v>
          </cell>
        </row>
        <row r="72">
          <cell r="G72" t="str">
            <v>105104-HOSPITAL SALAMANCA</v>
          </cell>
          <cell r="H72">
            <v>16</v>
          </cell>
          <cell r="I72">
            <v>18</v>
          </cell>
          <cell r="J72">
            <v>18</v>
          </cell>
          <cell r="K72">
            <v>16</v>
          </cell>
          <cell r="L72">
            <v>23</v>
          </cell>
          <cell r="M72">
            <v>15</v>
          </cell>
          <cell r="N72">
            <v>22</v>
          </cell>
          <cell r="O72">
            <v>128</v>
          </cell>
          <cell r="Z72" t="str">
            <v>105416-P.S.R. CAMARICO                  </v>
          </cell>
          <cell r="AA72">
            <v>1</v>
          </cell>
          <cell r="AB72">
            <v>1</v>
          </cell>
          <cell r="AF72">
            <v>1</v>
          </cell>
          <cell r="AH72">
            <v>3</v>
          </cell>
        </row>
        <row r="73">
          <cell r="G73" t="str">
            <v>105452-P.S.R. CUNCUMEN                 </v>
          </cell>
          <cell r="H73">
            <v>8</v>
          </cell>
          <cell r="I73">
            <v>3</v>
          </cell>
          <cell r="J73">
            <v>5</v>
          </cell>
          <cell r="K73">
            <v>9</v>
          </cell>
          <cell r="L73">
            <v>15</v>
          </cell>
          <cell r="M73">
            <v>4</v>
          </cell>
          <cell r="N73">
            <v>12</v>
          </cell>
          <cell r="O73">
            <v>56</v>
          </cell>
          <cell r="Z73" t="str">
            <v>105417-P.S.R. ALCONES BAJOS</v>
          </cell>
          <cell r="AA73">
            <v>1</v>
          </cell>
          <cell r="AB73">
            <v>1</v>
          </cell>
          <cell r="AE73">
            <v>2</v>
          </cell>
          <cell r="AG73">
            <v>1</v>
          </cell>
          <cell r="AH73">
            <v>5</v>
          </cell>
        </row>
        <row r="74">
          <cell r="G74" t="str">
            <v>105453-P.S.R. TRANQUILLA</v>
          </cell>
          <cell r="H74">
            <v>1</v>
          </cell>
          <cell r="I74">
            <v>1</v>
          </cell>
          <cell r="L74">
            <v>1</v>
          </cell>
          <cell r="O74">
            <v>3</v>
          </cell>
          <cell r="Z74" t="str">
            <v>105419-P.S.R. LAS SOSSAS</v>
          </cell>
          <cell r="AC74">
            <v>1</v>
          </cell>
          <cell r="AH74">
            <v>1</v>
          </cell>
        </row>
        <row r="75">
          <cell r="G75" t="str">
            <v>105454-P.S.R. CUNLAGUA</v>
          </cell>
          <cell r="L75">
            <v>1</v>
          </cell>
          <cell r="O75">
            <v>1</v>
          </cell>
          <cell r="Z75" t="str">
            <v>105420-P.S.R. LIMARI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  <cell r="AF75">
            <v>4</v>
          </cell>
          <cell r="AG75">
            <v>6</v>
          </cell>
          <cell r="AH75">
            <v>14</v>
          </cell>
        </row>
        <row r="76">
          <cell r="G76" t="str">
            <v>105455-P.S.R. CHILLEPIN</v>
          </cell>
          <cell r="K76">
            <v>2</v>
          </cell>
          <cell r="M76">
            <v>1</v>
          </cell>
          <cell r="N76">
            <v>1</v>
          </cell>
          <cell r="O76">
            <v>4</v>
          </cell>
          <cell r="Z76" t="str">
            <v>105422-P.S.R. HORNILLOS</v>
          </cell>
          <cell r="AF76">
            <v>4</v>
          </cell>
          <cell r="AH76">
            <v>4</v>
          </cell>
        </row>
        <row r="77">
          <cell r="G77" t="str">
            <v>105456-P.S.R. LLIMPO</v>
          </cell>
          <cell r="H77">
            <v>2</v>
          </cell>
          <cell r="L77">
            <v>4</v>
          </cell>
          <cell r="M77">
            <v>1</v>
          </cell>
          <cell r="O77">
            <v>7</v>
          </cell>
          <cell r="Z77" t="str">
            <v>105437-P.S.R. CHALINGA</v>
          </cell>
          <cell r="AD77">
            <v>1</v>
          </cell>
          <cell r="AH77">
            <v>1</v>
          </cell>
        </row>
        <row r="78">
          <cell r="G78" t="str">
            <v>105457-P.S.R. SAN AGUSTIN</v>
          </cell>
          <cell r="H78">
            <v>1</v>
          </cell>
          <cell r="I78">
            <v>1</v>
          </cell>
          <cell r="J78">
            <v>3</v>
          </cell>
          <cell r="M78">
            <v>1</v>
          </cell>
          <cell r="N78">
            <v>1</v>
          </cell>
          <cell r="O78">
            <v>7</v>
          </cell>
          <cell r="Z78" t="str">
            <v>105439-P.S.R. CERRO BLANCO</v>
          </cell>
          <cell r="AA78">
            <v>4</v>
          </cell>
          <cell r="AB78">
            <v>3</v>
          </cell>
          <cell r="AE78">
            <v>1</v>
          </cell>
          <cell r="AG78">
            <v>1</v>
          </cell>
          <cell r="AH78">
            <v>9</v>
          </cell>
        </row>
        <row r="79">
          <cell r="G79" t="str">
            <v>105458-P.S.R. TAHUINCO</v>
          </cell>
          <cell r="I79">
            <v>1</v>
          </cell>
          <cell r="J79">
            <v>1</v>
          </cell>
          <cell r="M79">
            <v>2</v>
          </cell>
          <cell r="N79">
            <v>1</v>
          </cell>
          <cell r="O79">
            <v>5</v>
          </cell>
          <cell r="Z79" t="str">
            <v>105507-P.S.R. HUAMALATA</v>
          </cell>
          <cell r="AA79">
            <v>1</v>
          </cell>
          <cell r="AC79">
            <v>2</v>
          </cell>
          <cell r="AE79">
            <v>1</v>
          </cell>
          <cell r="AF79">
            <v>14</v>
          </cell>
          <cell r="AH79">
            <v>18</v>
          </cell>
        </row>
        <row r="80">
          <cell r="G80" t="str">
            <v>105491-P.S.R. QUELEN BAJO</v>
          </cell>
          <cell r="J80">
            <v>2</v>
          </cell>
          <cell r="M80">
            <v>1</v>
          </cell>
          <cell r="N80">
            <v>4</v>
          </cell>
          <cell r="O80">
            <v>7</v>
          </cell>
          <cell r="Z80" t="str">
            <v>105510-P.S.R. RECOLETA</v>
          </cell>
          <cell r="AA80">
            <v>1</v>
          </cell>
          <cell r="AB80">
            <v>1</v>
          </cell>
          <cell r="AC80">
            <v>2</v>
          </cell>
          <cell r="AD80">
            <v>1</v>
          </cell>
          <cell r="AE80">
            <v>5</v>
          </cell>
          <cell r="AG80">
            <v>5</v>
          </cell>
          <cell r="AH80">
            <v>15</v>
          </cell>
        </row>
        <row r="81">
          <cell r="G81" t="str">
            <v>105492-P.S.R. CAMISA</v>
          </cell>
          <cell r="K81">
            <v>1</v>
          </cell>
          <cell r="M81">
            <v>1</v>
          </cell>
          <cell r="O81">
            <v>2</v>
          </cell>
          <cell r="Z81" t="str">
            <v>105722-CECOF SAN JOSE DE LA DEHESA</v>
          </cell>
          <cell r="AA81">
            <v>2</v>
          </cell>
          <cell r="AB81">
            <v>4</v>
          </cell>
          <cell r="AC81">
            <v>2</v>
          </cell>
          <cell r="AG81">
            <v>2</v>
          </cell>
          <cell r="AH81">
            <v>10</v>
          </cell>
        </row>
        <row r="82">
          <cell r="G82" t="str">
            <v>105501-P.S.R. ARBOLEDA GRANDE</v>
          </cell>
          <cell r="H82">
            <v>1</v>
          </cell>
          <cell r="K82">
            <v>2</v>
          </cell>
          <cell r="M82">
            <v>1</v>
          </cell>
          <cell r="N82">
            <v>3</v>
          </cell>
          <cell r="O82">
            <v>7</v>
          </cell>
          <cell r="Z82" t="str">
            <v>105723-CECOF LIMARI</v>
          </cell>
          <cell r="AA82">
            <v>3</v>
          </cell>
          <cell r="AB82">
            <v>8</v>
          </cell>
          <cell r="AD82">
            <v>1</v>
          </cell>
          <cell r="AE82">
            <v>4</v>
          </cell>
          <cell r="AF82">
            <v>4</v>
          </cell>
          <cell r="AG82">
            <v>5</v>
          </cell>
          <cell r="AH82">
            <v>25</v>
          </cell>
        </row>
        <row r="83">
          <cell r="G83" t="str">
            <v>04301-OVALLE</v>
          </cell>
          <cell r="H83">
            <v>78</v>
          </cell>
          <cell r="I83">
            <v>68</v>
          </cell>
          <cell r="J83">
            <v>76</v>
          </cell>
          <cell r="K83">
            <v>45</v>
          </cell>
          <cell r="L83">
            <v>97</v>
          </cell>
          <cell r="M83">
            <v>45</v>
          </cell>
          <cell r="N83">
            <v>99</v>
          </cell>
          <cell r="O83">
            <v>508</v>
          </cell>
          <cell r="Z83" t="str">
            <v>04302-COMBARBALÁ</v>
          </cell>
          <cell r="AA83">
            <v>15</v>
          </cell>
          <cell r="AB83">
            <v>2</v>
          </cell>
          <cell r="AC83">
            <v>7</v>
          </cell>
          <cell r="AD83">
            <v>5</v>
          </cell>
          <cell r="AE83">
            <v>6</v>
          </cell>
          <cell r="AF83">
            <v>6</v>
          </cell>
          <cell r="AG83">
            <v>8</v>
          </cell>
          <cell r="AH83">
            <v>49</v>
          </cell>
        </row>
        <row r="84">
          <cell r="G84" t="str">
            <v>105315-CES. RURAL C. DE TAMAYA</v>
          </cell>
          <cell r="I84">
            <v>4</v>
          </cell>
          <cell r="J84">
            <v>11</v>
          </cell>
          <cell r="K84">
            <v>8</v>
          </cell>
          <cell r="L84">
            <v>5</v>
          </cell>
          <cell r="M84">
            <v>9</v>
          </cell>
          <cell r="N84">
            <v>10</v>
          </cell>
          <cell r="O84">
            <v>47</v>
          </cell>
          <cell r="Z84" t="str">
            <v>105105-HOSPITAL COMBARBALA</v>
          </cell>
          <cell r="AA84">
            <v>2</v>
          </cell>
          <cell r="AB84">
            <v>1</v>
          </cell>
          <cell r="AD84">
            <v>2</v>
          </cell>
          <cell r="AE84">
            <v>2</v>
          </cell>
          <cell r="AF84">
            <v>5</v>
          </cell>
          <cell r="AG84">
            <v>6</v>
          </cell>
          <cell r="AH84">
            <v>18</v>
          </cell>
        </row>
        <row r="85">
          <cell r="G85" t="str">
            <v>105317-CES. JORGE JORDAN D.</v>
          </cell>
          <cell r="H85">
            <v>17</v>
          </cell>
          <cell r="I85">
            <v>15</v>
          </cell>
          <cell r="J85">
            <v>9</v>
          </cell>
          <cell r="K85">
            <v>14</v>
          </cell>
          <cell r="L85">
            <v>17</v>
          </cell>
          <cell r="M85">
            <v>16</v>
          </cell>
          <cell r="N85">
            <v>17</v>
          </cell>
          <cell r="O85">
            <v>105</v>
          </cell>
          <cell r="Z85" t="str">
            <v>105434-P.S.R. SAN MARCOS</v>
          </cell>
          <cell r="AA85">
            <v>2</v>
          </cell>
          <cell r="AC85">
            <v>2</v>
          </cell>
          <cell r="AD85">
            <v>1</v>
          </cell>
          <cell r="AH85">
            <v>5</v>
          </cell>
        </row>
        <row r="86">
          <cell r="G86" t="str">
            <v>105322-CES. MARCOS MACUADA</v>
          </cell>
          <cell r="H86">
            <v>32</v>
          </cell>
          <cell r="I86">
            <v>19</v>
          </cell>
          <cell r="J86">
            <v>35</v>
          </cell>
          <cell r="K86">
            <v>8</v>
          </cell>
          <cell r="L86">
            <v>52</v>
          </cell>
          <cell r="N86">
            <v>43</v>
          </cell>
          <cell r="O86">
            <v>189</v>
          </cell>
          <cell r="Z86" t="str">
            <v>105441-P.S.R. MANQUEHUA</v>
          </cell>
          <cell r="AA86">
            <v>2</v>
          </cell>
          <cell r="AH86">
            <v>2</v>
          </cell>
        </row>
        <row r="87">
          <cell r="G87" t="str">
            <v>105324-CES. SOTAQUI</v>
          </cell>
          <cell r="H87">
            <v>5</v>
          </cell>
          <cell r="I87">
            <v>7</v>
          </cell>
          <cell r="J87">
            <v>3</v>
          </cell>
          <cell r="K87">
            <v>6</v>
          </cell>
          <cell r="L87">
            <v>5</v>
          </cell>
          <cell r="N87">
            <v>3</v>
          </cell>
          <cell r="O87">
            <v>29</v>
          </cell>
          <cell r="Z87" t="str">
            <v>105459-P.S.R. BARRANCAS                </v>
          </cell>
          <cell r="AA87">
            <v>1</v>
          </cell>
          <cell r="AH87">
            <v>1</v>
          </cell>
        </row>
        <row r="88">
          <cell r="G88" t="str">
            <v>105415-P.S.R. BARRAZA</v>
          </cell>
          <cell r="H88">
            <v>3</v>
          </cell>
          <cell r="J88">
            <v>2</v>
          </cell>
          <cell r="L88">
            <v>2</v>
          </cell>
          <cell r="M88">
            <v>3</v>
          </cell>
          <cell r="O88">
            <v>10</v>
          </cell>
          <cell r="Z88" t="str">
            <v>105460-P.S.R. COGOTI 18</v>
          </cell>
          <cell r="AA88">
            <v>6</v>
          </cell>
          <cell r="AC88">
            <v>3</v>
          </cell>
          <cell r="AE88">
            <v>1</v>
          </cell>
          <cell r="AH88">
            <v>10</v>
          </cell>
        </row>
        <row r="89">
          <cell r="G89" t="str">
            <v>105416-P.S.R. CAMARICO                  </v>
          </cell>
          <cell r="H89">
            <v>1</v>
          </cell>
          <cell r="I89">
            <v>3</v>
          </cell>
          <cell r="K89">
            <v>1</v>
          </cell>
          <cell r="L89">
            <v>2</v>
          </cell>
          <cell r="M89">
            <v>5</v>
          </cell>
          <cell r="N89">
            <v>5</v>
          </cell>
          <cell r="O89">
            <v>17</v>
          </cell>
          <cell r="Z89" t="str">
            <v>105461-P.S.R. EL HUACHO</v>
          </cell>
          <cell r="AA89">
            <v>1</v>
          </cell>
          <cell r="AE89">
            <v>1</v>
          </cell>
          <cell r="AH89">
            <v>2</v>
          </cell>
        </row>
        <row r="90">
          <cell r="G90" t="str">
            <v>105417-P.S.R. ALCONES BAJOS</v>
          </cell>
          <cell r="K90">
            <v>1</v>
          </cell>
          <cell r="L90">
            <v>2</v>
          </cell>
          <cell r="N90">
            <v>1</v>
          </cell>
          <cell r="O90">
            <v>4</v>
          </cell>
          <cell r="Z90" t="str">
            <v>105462-P.S.R. EL SAUCE</v>
          </cell>
          <cell r="AD90">
            <v>2</v>
          </cell>
          <cell r="AH90">
            <v>2</v>
          </cell>
        </row>
        <row r="91">
          <cell r="G91" t="str">
            <v>105419-P.S.R. LAS SOSSAS</v>
          </cell>
          <cell r="J91">
            <v>2</v>
          </cell>
          <cell r="K91">
            <v>2</v>
          </cell>
          <cell r="L91">
            <v>1</v>
          </cell>
          <cell r="N91">
            <v>1</v>
          </cell>
          <cell r="O91">
            <v>6</v>
          </cell>
          <cell r="Z91" t="str">
            <v>105463-P.S.R. QUILITAPIA</v>
          </cell>
          <cell r="AC91">
            <v>1</v>
          </cell>
          <cell r="AE91">
            <v>1</v>
          </cell>
          <cell r="AH91">
            <v>2</v>
          </cell>
        </row>
        <row r="92">
          <cell r="G92" t="str">
            <v>105420-P.S.R. LIMARI</v>
          </cell>
          <cell r="H92">
            <v>3</v>
          </cell>
          <cell r="I92">
            <v>5</v>
          </cell>
          <cell r="J92">
            <v>2</v>
          </cell>
          <cell r="L92">
            <v>1</v>
          </cell>
          <cell r="M92">
            <v>4</v>
          </cell>
          <cell r="N92">
            <v>2</v>
          </cell>
          <cell r="O92">
            <v>17</v>
          </cell>
          <cell r="Z92" t="str">
            <v>105464-P.S.R. LA LIGUA</v>
          </cell>
          <cell r="AE92">
            <v>1</v>
          </cell>
          <cell r="AF92">
            <v>1</v>
          </cell>
          <cell r="AH92">
            <v>2</v>
          </cell>
        </row>
        <row r="93">
          <cell r="G93" t="str">
            <v>105422-P.S.R. HORNILLOS</v>
          </cell>
          <cell r="I93">
            <v>3</v>
          </cell>
          <cell r="J93">
            <v>1</v>
          </cell>
          <cell r="O93">
            <v>4</v>
          </cell>
          <cell r="Z93" t="str">
            <v>105465-P.S.R. RAMADILLA</v>
          </cell>
          <cell r="AA93">
            <v>1</v>
          </cell>
          <cell r="AG93">
            <v>1</v>
          </cell>
          <cell r="AH93">
            <v>2</v>
          </cell>
        </row>
        <row r="94">
          <cell r="G94" t="str">
            <v>105437-P.S.R. CHALINGA</v>
          </cell>
          <cell r="H94">
            <v>1</v>
          </cell>
          <cell r="L94">
            <v>2</v>
          </cell>
          <cell r="M94">
            <v>1</v>
          </cell>
          <cell r="N94">
            <v>1</v>
          </cell>
          <cell r="O94">
            <v>5</v>
          </cell>
          <cell r="Z94" t="str">
            <v>105466-P.S.R. VALLE HERMOSO</v>
          </cell>
          <cell r="AC94">
            <v>1</v>
          </cell>
          <cell r="AH94">
            <v>1</v>
          </cell>
        </row>
        <row r="95">
          <cell r="G95" t="str">
            <v>105439-P.S.R. CERRO BLANCO</v>
          </cell>
          <cell r="L95">
            <v>3</v>
          </cell>
          <cell r="M95">
            <v>1</v>
          </cell>
          <cell r="O95">
            <v>4</v>
          </cell>
          <cell r="Z95" t="str">
            <v>105490-P.S.R. EL DURAZNO</v>
          </cell>
          <cell r="AB95">
            <v>1</v>
          </cell>
          <cell r="AG95">
            <v>1</v>
          </cell>
          <cell r="AH95">
            <v>2</v>
          </cell>
        </row>
        <row r="96">
          <cell r="G96" t="str">
            <v>105507-P.S.R. HUAMALATA</v>
          </cell>
          <cell r="I96">
            <v>1</v>
          </cell>
          <cell r="J96">
            <v>1</v>
          </cell>
          <cell r="L96">
            <v>1</v>
          </cell>
          <cell r="M96">
            <v>1</v>
          </cell>
          <cell r="N96">
            <v>2</v>
          </cell>
          <cell r="O96">
            <v>6</v>
          </cell>
          <cell r="Z96" t="str">
            <v>04303-MONTE PATRIA</v>
          </cell>
          <cell r="AA96">
            <v>11</v>
          </cell>
          <cell r="AB96">
            <v>8</v>
          </cell>
          <cell r="AC96">
            <v>15</v>
          </cell>
          <cell r="AD96">
            <v>18</v>
          </cell>
          <cell r="AE96">
            <v>8</v>
          </cell>
          <cell r="AF96">
            <v>7</v>
          </cell>
          <cell r="AG96">
            <v>26</v>
          </cell>
          <cell r="AH96">
            <v>93</v>
          </cell>
        </row>
        <row r="97">
          <cell r="G97" t="str">
            <v>105510-P.S.R. RECOLETA</v>
          </cell>
          <cell r="H97">
            <v>2</v>
          </cell>
          <cell r="I97">
            <v>1</v>
          </cell>
          <cell r="J97">
            <v>3</v>
          </cell>
          <cell r="K97">
            <v>4</v>
          </cell>
          <cell r="L97">
            <v>1</v>
          </cell>
          <cell r="M97">
            <v>3</v>
          </cell>
          <cell r="N97">
            <v>4</v>
          </cell>
          <cell r="O97">
            <v>18</v>
          </cell>
          <cell r="Z97" t="str">
            <v>105307-CES. RURAL MONTE PATRIA</v>
          </cell>
          <cell r="AA97">
            <v>3</v>
          </cell>
          <cell r="AB97">
            <v>4</v>
          </cell>
          <cell r="AC97">
            <v>2</v>
          </cell>
          <cell r="AD97">
            <v>1</v>
          </cell>
          <cell r="AE97">
            <v>2</v>
          </cell>
          <cell r="AF97">
            <v>2</v>
          </cell>
          <cell r="AG97">
            <v>4</v>
          </cell>
          <cell r="AH97">
            <v>18</v>
          </cell>
        </row>
        <row r="98">
          <cell r="G98" t="str">
            <v>105722-CECOF SAN JOSE DE LA DEHESA</v>
          </cell>
          <cell r="H98">
            <v>4</v>
          </cell>
          <cell r="I98">
            <v>7</v>
          </cell>
          <cell r="J98">
            <v>5</v>
          </cell>
          <cell r="K98">
            <v>1</v>
          </cell>
          <cell r="L98">
            <v>2</v>
          </cell>
          <cell r="N98">
            <v>4</v>
          </cell>
          <cell r="O98">
            <v>23</v>
          </cell>
          <cell r="Z98" t="str">
            <v>105311-CES. RURAL CHAÑARAL ALTO</v>
          </cell>
          <cell r="AC98">
            <v>6</v>
          </cell>
          <cell r="AE98">
            <v>3</v>
          </cell>
          <cell r="AG98">
            <v>5</v>
          </cell>
          <cell r="AH98">
            <v>14</v>
          </cell>
        </row>
        <row r="99">
          <cell r="G99" t="str">
            <v>105723-CECOF LIMARI</v>
          </cell>
          <cell r="H99">
            <v>10</v>
          </cell>
          <cell r="I99">
            <v>3</v>
          </cell>
          <cell r="J99">
            <v>2</v>
          </cell>
          <cell r="L99">
            <v>1</v>
          </cell>
          <cell r="M99">
            <v>2</v>
          </cell>
          <cell r="N99">
            <v>6</v>
          </cell>
          <cell r="O99">
            <v>24</v>
          </cell>
          <cell r="Z99" t="str">
            <v>105312-CES. RURAL CAREN</v>
          </cell>
          <cell r="AA99">
            <v>1</v>
          </cell>
          <cell r="AB99">
            <v>1</v>
          </cell>
          <cell r="AC99">
            <v>2</v>
          </cell>
          <cell r="AD99">
            <v>2</v>
          </cell>
          <cell r="AG99">
            <v>12</v>
          </cell>
          <cell r="AH99">
            <v>18</v>
          </cell>
        </row>
        <row r="100">
          <cell r="G100" t="str">
            <v>04302-COMBARBALÁ</v>
          </cell>
          <cell r="H100">
            <v>8</v>
          </cell>
          <cell r="I100">
            <v>12</v>
          </cell>
          <cell r="J100">
            <v>9</v>
          </cell>
          <cell r="K100">
            <v>17</v>
          </cell>
          <cell r="L100">
            <v>5</v>
          </cell>
          <cell r="M100">
            <v>16</v>
          </cell>
          <cell r="N100">
            <v>15</v>
          </cell>
          <cell r="O100">
            <v>82</v>
          </cell>
          <cell r="Z100" t="str">
            <v>105318-CES. RURAL EL PALQUI</v>
          </cell>
          <cell r="AA100">
            <v>5</v>
          </cell>
          <cell r="AB100">
            <v>1</v>
          </cell>
          <cell r="AC100">
            <v>3</v>
          </cell>
          <cell r="AD100">
            <v>14</v>
          </cell>
          <cell r="AF100">
            <v>3</v>
          </cell>
          <cell r="AG100">
            <v>4</v>
          </cell>
          <cell r="AH100">
            <v>30</v>
          </cell>
        </row>
        <row r="101">
          <cell r="G101" t="str">
            <v>105105-HOSPITAL COMBARBALA</v>
          </cell>
          <cell r="H101">
            <v>5</v>
          </cell>
          <cell r="I101">
            <v>10</v>
          </cell>
          <cell r="J101">
            <v>7</v>
          </cell>
          <cell r="K101">
            <v>13</v>
          </cell>
          <cell r="L101">
            <v>4</v>
          </cell>
          <cell r="M101">
            <v>13</v>
          </cell>
          <cell r="N101">
            <v>9</v>
          </cell>
          <cell r="O101">
            <v>61</v>
          </cell>
          <cell r="Z101" t="str">
            <v>105427-P.S.R. HACIENDA VALDIVIA</v>
          </cell>
          <cell r="AE101">
            <v>1</v>
          </cell>
          <cell r="AF101">
            <v>1</v>
          </cell>
          <cell r="AH101">
            <v>2</v>
          </cell>
        </row>
        <row r="102">
          <cell r="G102" t="str">
            <v>105434-P.S.R. SAN MARCOS</v>
          </cell>
          <cell r="K102">
            <v>1</v>
          </cell>
          <cell r="M102">
            <v>1</v>
          </cell>
          <cell r="N102">
            <v>2</v>
          </cell>
          <cell r="O102">
            <v>4</v>
          </cell>
          <cell r="Z102" t="str">
            <v>105430-P.S.R. MIALQUI</v>
          </cell>
          <cell r="AA102">
            <v>1</v>
          </cell>
          <cell r="AC102">
            <v>1</v>
          </cell>
          <cell r="AH102">
            <v>2</v>
          </cell>
        </row>
        <row r="103">
          <cell r="G103" t="str">
            <v>105441-P.S.R. MANQUEHUA</v>
          </cell>
          <cell r="J103">
            <v>1</v>
          </cell>
          <cell r="K103">
            <v>1</v>
          </cell>
          <cell r="O103">
            <v>2</v>
          </cell>
          <cell r="Z103" t="str">
            <v>105431-P.S.R. PEDREGAL</v>
          </cell>
          <cell r="AA103">
            <v>1</v>
          </cell>
          <cell r="AB103">
            <v>1</v>
          </cell>
          <cell r="AH103">
            <v>2</v>
          </cell>
        </row>
        <row r="104">
          <cell r="G104" t="str">
            <v>105459-P.S.R. BARRANCAS                </v>
          </cell>
          <cell r="H104">
            <v>1</v>
          </cell>
          <cell r="I104">
            <v>1</v>
          </cell>
          <cell r="K104">
            <v>1</v>
          </cell>
          <cell r="L104">
            <v>1</v>
          </cell>
          <cell r="N104">
            <v>1</v>
          </cell>
          <cell r="O104">
            <v>5</v>
          </cell>
          <cell r="Z104" t="str">
            <v>105432-P.S.R. RAPEL</v>
          </cell>
          <cell r="AC104">
            <v>1</v>
          </cell>
          <cell r="AH104">
            <v>1</v>
          </cell>
        </row>
        <row r="105">
          <cell r="G105" t="str">
            <v>105460-P.S.R. COGOTI 18</v>
          </cell>
          <cell r="K105">
            <v>1</v>
          </cell>
          <cell r="N105">
            <v>1</v>
          </cell>
          <cell r="O105">
            <v>2</v>
          </cell>
          <cell r="Z105" t="str">
            <v>105435-P.S.R. TULAHUEN</v>
          </cell>
          <cell r="AD105">
            <v>1</v>
          </cell>
          <cell r="AE105">
            <v>1</v>
          </cell>
          <cell r="AG105">
            <v>1</v>
          </cell>
          <cell r="AH105">
            <v>3</v>
          </cell>
        </row>
        <row r="106">
          <cell r="G106" t="str">
            <v>105461-P.S.R. EL HUACHO</v>
          </cell>
          <cell r="M106">
            <v>1</v>
          </cell>
          <cell r="O106">
            <v>1</v>
          </cell>
          <cell r="Z106" t="str">
            <v>105436-P.S.R. EL MAITEN</v>
          </cell>
          <cell r="AB106">
            <v>1</v>
          </cell>
          <cell r="AE106">
            <v>1</v>
          </cell>
          <cell r="AF106">
            <v>1</v>
          </cell>
          <cell r="AH106">
            <v>3</v>
          </cell>
        </row>
        <row r="107">
          <cell r="G107" t="str">
            <v>105462-P.S.R. EL SAUCE</v>
          </cell>
          <cell r="I107">
            <v>1</v>
          </cell>
          <cell r="O107">
            <v>1</v>
          </cell>
          <cell r="Z107" t="str">
            <v>04304-PUNITAQUI</v>
          </cell>
          <cell r="AB107">
            <v>5</v>
          </cell>
          <cell r="AD107">
            <v>4</v>
          </cell>
          <cell r="AE107">
            <v>2</v>
          </cell>
          <cell r="AF107">
            <v>7</v>
          </cell>
          <cell r="AG107">
            <v>2</v>
          </cell>
          <cell r="AH107">
            <v>20</v>
          </cell>
        </row>
        <row r="108">
          <cell r="G108" t="str">
            <v>105463-P.S.R. QUILITAPIA</v>
          </cell>
          <cell r="H108">
            <v>1</v>
          </cell>
          <cell r="J108">
            <v>1</v>
          </cell>
          <cell r="N108">
            <v>2</v>
          </cell>
          <cell r="O108">
            <v>4</v>
          </cell>
          <cell r="Z108" t="str">
            <v>105308-CES. RURAL PUNITAQUI</v>
          </cell>
          <cell r="AB108">
            <v>3</v>
          </cell>
          <cell r="AD108">
            <v>2</v>
          </cell>
          <cell r="AF108">
            <v>5</v>
          </cell>
          <cell r="AH108">
            <v>10</v>
          </cell>
        </row>
        <row r="109">
          <cell r="G109" t="str">
            <v>105464-P.S.R. LA LIGUA</v>
          </cell>
          <cell r="H109">
            <v>1</v>
          </cell>
          <cell r="M109">
            <v>1</v>
          </cell>
          <cell r="O109">
            <v>2</v>
          </cell>
          <cell r="Z109" t="str">
            <v>105440-P.S.R. DIVISADERO</v>
          </cell>
          <cell r="AB109">
            <v>2</v>
          </cell>
          <cell r="AD109">
            <v>2</v>
          </cell>
          <cell r="AE109">
            <v>2</v>
          </cell>
          <cell r="AF109">
            <v>2</v>
          </cell>
          <cell r="AG109">
            <v>2</v>
          </cell>
          <cell r="AH109">
            <v>10</v>
          </cell>
        </row>
        <row r="110">
          <cell r="G110" t="str">
            <v>04303-MONTE PATRIA</v>
          </cell>
          <cell r="H110">
            <v>9</v>
          </cell>
          <cell r="I110">
            <v>12</v>
          </cell>
          <cell r="J110">
            <v>17</v>
          </cell>
          <cell r="K110">
            <v>11</v>
          </cell>
          <cell r="L110">
            <v>13</v>
          </cell>
          <cell r="M110">
            <v>17</v>
          </cell>
          <cell r="N110">
            <v>14</v>
          </cell>
          <cell r="O110">
            <v>93</v>
          </cell>
          <cell r="Z110" t="str">
            <v>04305-RIO HURATDO</v>
          </cell>
          <cell r="AB110">
            <v>5</v>
          </cell>
          <cell r="AF110">
            <v>17</v>
          </cell>
          <cell r="AG110">
            <v>3</v>
          </cell>
          <cell r="AH110">
            <v>25</v>
          </cell>
        </row>
        <row r="111">
          <cell r="G111" t="str">
            <v>105307-CES. RURAL MONTE PATRIA</v>
          </cell>
          <cell r="H111">
            <v>4</v>
          </cell>
          <cell r="I111">
            <v>6</v>
          </cell>
          <cell r="J111">
            <v>6</v>
          </cell>
          <cell r="L111">
            <v>2</v>
          </cell>
          <cell r="M111">
            <v>7</v>
          </cell>
          <cell r="N111">
            <v>4</v>
          </cell>
          <cell r="O111">
            <v>29</v>
          </cell>
          <cell r="Z111" t="str">
            <v>105310-CES. RURAL PICHASCA</v>
          </cell>
          <cell r="AB111">
            <v>2</v>
          </cell>
          <cell r="AF111">
            <v>10</v>
          </cell>
          <cell r="AG111">
            <v>2</v>
          </cell>
          <cell r="AH111">
            <v>14</v>
          </cell>
        </row>
        <row r="112">
          <cell r="G112" t="str">
            <v>105311-CES. RURAL CHAÑARAL ALTO</v>
          </cell>
          <cell r="H112">
            <v>1</v>
          </cell>
          <cell r="J112">
            <v>2</v>
          </cell>
          <cell r="K112">
            <v>7</v>
          </cell>
          <cell r="L112">
            <v>7</v>
          </cell>
          <cell r="M112">
            <v>3</v>
          </cell>
          <cell r="N112">
            <v>3</v>
          </cell>
          <cell r="O112">
            <v>23</v>
          </cell>
          <cell r="Z112" t="str">
            <v>105409-P.S.R. EL CHAÑAR</v>
          </cell>
          <cell r="AB112">
            <v>1</v>
          </cell>
          <cell r="AH112">
            <v>1</v>
          </cell>
        </row>
        <row r="113">
          <cell r="G113" t="str">
            <v>105312-CES. RURAL CAREN</v>
          </cell>
          <cell r="H113">
            <v>3</v>
          </cell>
          <cell r="I113">
            <v>1</v>
          </cell>
          <cell r="J113">
            <v>2</v>
          </cell>
          <cell r="K113">
            <v>1</v>
          </cell>
          <cell r="M113">
            <v>2</v>
          </cell>
          <cell r="N113">
            <v>3</v>
          </cell>
          <cell r="O113">
            <v>12</v>
          </cell>
          <cell r="Z113" t="str">
            <v>105410-P.S.R. HURTADO</v>
          </cell>
          <cell r="AG113">
            <v>1</v>
          </cell>
          <cell r="AH113">
            <v>1</v>
          </cell>
        </row>
        <row r="114">
          <cell r="G114" t="str">
            <v>105318-CES. RURAL EL PALQUI</v>
          </cell>
          <cell r="I114">
            <v>1</v>
          </cell>
          <cell r="J114">
            <v>3</v>
          </cell>
          <cell r="K114">
            <v>2</v>
          </cell>
          <cell r="L114">
            <v>3</v>
          </cell>
          <cell r="M114">
            <v>2</v>
          </cell>
          <cell r="N114">
            <v>1</v>
          </cell>
          <cell r="O114">
            <v>12</v>
          </cell>
          <cell r="Z114" t="str">
            <v>105413-P.S.R. SAMO ALTO</v>
          </cell>
          <cell r="AF114">
            <v>3</v>
          </cell>
          <cell r="AH114">
            <v>3</v>
          </cell>
        </row>
        <row r="115">
          <cell r="G115" t="str">
            <v>105425-P.S.R. CHILECITO</v>
          </cell>
          <cell r="J115">
            <v>1</v>
          </cell>
          <cell r="K115">
            <v>1</v>
          </cell>
          <cell r="O115">
            <v>2</v>
          </cell>
          <cell r="Z115" t="str">
            <v>105414-P.S.R. SERON</v>
          </cell>
          <cell r="AB115">
            <v>1</v>
          </cell>
          <cell r="AF115">
            <v>1</v>
          </cell>
          <cell r="AH115">
            <v>2</v>
          </cell>
        </row>
        <row r="116">
          <cell r="G116" t="str">
            <v>105428-P.S.R. HUATULAME</v>
          </cell>
          <cell r="L116">
            <v>1</v>
          </cell>
          <cell r="O116">
            <v>1</v>
          </cell>
          <cell r="Z116" t="str">
            <v>105503-P.S.R. TABAQUEROS</v>
          </cell>
          <cell r="AB116">
            <v>1</v>
          </cell>
          <cell r="AF116">
            <v>3</v>
          </cell>
          <cell r="AH116">
            <v>4</v>
          </cell>
        </row>
        <row r="117">
          <cell r="G117" t="str">
            <v>105430-P.S.R. MIALQUI</v>
          </cell>
          <cell r="I117">
            <v>1</v>
          </cell>
          <cell r="N117">
            <v>1</v>
          </cell>
          <cell r="O117">
            <v>2</v>
          </cell>
          <cell r="Z117" t="str">
            <v>Total general</v>
          </cell>
          <cell r="AA117">
            <v>154</v>
          </cell>
          <cell r="AB117">
            <v>285</v>
          </cell>
          <cell r="AC117">
            <v>224</v>
          </cell>
          <cell r="AD117">
            <v>237</v>
          </cell>
          <cell r="AE117">
            <v>191</v>
          </cell>
          <cell r="AF117">
            <v>655</v>
          </cell>
          <cell r="AG117">
            <v>348</v>
          </cell>
          <cell r="AH117">
            <v>2094</v>
          </cell>
        </row>
        <row r="118">
          <cell r="G118" t="str">
            <v>105431-P.S.R. PEDREGAL</v>
          </cell>
          <cell r="H118">
            <v>1</v>
          </cell>
          <cell r="J118">
            <v>2</v>
          </cell>
          <cell r="M118">
            <v>1</v>
          </cell>
          <cell r="N118">
            <v>1</v>
          </cell>
          <cell r="O118">
            <v>5</v>
          </cell>
        </row>
        <row r="119">
          <cell r="G119" t="str">
            <v>105432-P.S.R. RAPEL</v>
          </cell>
          <cell r="M119">
            <v>1</v>
          </cell>
          <cell r="O119">
            <v>1</v>
          </cell>
        </row>
        <row r="120">
          <cell r="G120" t="str">
            <v>105435-P.S.R. TULAHUEN</v>
          </cell>
          <cell r="I120">
            <v>3</v>
          </cell>
          <cell r="N120">
            <v>1</v>
          </cell>
          <cell r="O120">
            <v>4</v>
          </cell>
        </row>
        <row r="121">
          <cell r="G121" t="str">
            <v>105436-P.S.R. EL MAITEN</v>
          </cell>
          <cell r="J121">
            <v>1</v>
          </cell>
          <cell r="M121">
            <v>1</v>
          </cell>
          <cell r="O121">
            <v>2</v>
          </cell>
        </row>
        <row r="122">
          <cell r="G122" t="str">
            <v>04304-PUNITAQUI</v>
          </cell>
          <cell r="H122">
            <v>5</v>
          </cell>
          <cell r="I122">
            <v>6</v>
          </cell>
          <cell r="J122">
            <v>18</v>
          </cell>
          <cell r="K122">
            <v>8</v>
          </cell>
          <cell r="L122">
            <v>11</v>
          </cell>
          <cell r="M122">
            <v>21</v>
          </cell>
          <cell r="O122">
            <v>69</v>
          </cell>
        </row>
        <row r="123">
          <cell r="G123" t="str">
            <v>105308-CES. RURAL PUNITAQUI</v>
          </cell>
          <cell r="H123">
            <v>5</v>
          </cell>
          <cell r="I123">
            <v>2</v>
          </cell>
          <cell r="J123">
            <v>18</v>
          </cell>
          <cell r="K123">
            <v>8</v>
          </cell>
          <cell r="L123">
            <v>10</v>
          </cell>
          <cell r="M123">
            <v>20</v>
          </cell>
          <cell r="O123">
            <v>63</v>
          </cell>
        </row>
        <row r="124">
          <cell r="G124" t="str">
            <v>105440-P.S.R. DIVISADERO</v>
          </cell>
          <cell r="I124">
            <v>4</v>
          </cell>
          <cell r="L124">
            <v>1</v>
          </cell>
          <cell r="M124">
            <v>1</v>
          </cell>
          <cell r="O124">
            <v>6</v>
          </cell>
        </row>
        <row r="125">
          <cell r="G125" t="str">
            <v>04305-RIO HURATDO</v>
          </cell>
          <cell r="H125">
            <v>1</v>
          </cell>
          <cell r="I125">
            <v>4</v>
          </cell>
          <cell r="J125">
            <v>7</v>
          </cell>
          <cell r="L125">
            <v>1</v>
          </cell>
          <cell r="M125">
            <v>8</v>
          </cell>
          <cell r="N125">
            <v>11</v>
          </cell>
          <cell r="O125">
            <v>32</v>
          </cell>
        </row>
        <row r="126">
          <cell r="G126" t="str">
            <v>105310-CES. RURAL PICHASCA</v>
          </cell>
          <cell r="I126">
            <v>2</v>
          </cell>
          <cell r="J126">
            <v>3</v>
          </cell>
          <cell r="L126">
            <v>1</v>
          </cell>
          <cell r="M126">
            <v>4</v>
          </cell>
          <cell r="N126">
            <v>8</v>
          </cell>
          <cell r="O126">
            <v>18</v>
          </cell>
        </row>
        <row r="127">
          <cell r="G127" t="str">
            <v>105409-P.S.R. EL CHAÑAR</v>
          </cell>
          <cell r="I127">
            <v>1</v>
          </cell>
          <cell r="N127">
            <v>1</v>
          </cell>
          <cell r="O127">
            <v>2</v>
          </cell>
        </row>
        <row r="128">
          <cell r="G128" t="str">
            <v>105410-P.S.R. HURTADO</v>
          </cell>
          <cell r="M128">
            <v>1</v>
          </cell>
          <cell r="O128">
            <v>1</v>
          </cell>
        </row>
        <row r="129">
          <cell r="G129" t="str">
            <v>105411-P.S.R. LAS BREAS</v>
          </cell>
          <cell r="M129">
            <v>1</v>
          </cell>
          <cell r="O129">
            <v>1</v>
          </cell>
        </row>
        <row r="130">
          <cell r="G130" t="str">
            <v>105413-P.S.R. SAMO ALTO</v>
          </cell>
          <cell r="J130">
            <v>3</v>
          </cell>
          <cell r="M130">
            <v>1</v>
          </cell>
          <cell r="N130">
            <v>2</v>
          </cell>
          <cell r="O130">
            <v>6</v>
          </cell>
        </row>
        <row r="131">
          <cell r="G131" t="str">
            <v>105414-P.S.R. SERON</v>
          </cell>
          <cell r="I131">
            <v>1</v>
          </cell>
          <cell r="J131">
            <v>1</v>
          </cell>
          <cell r="M131">
            <v>1</v>
          </cell>
          <cell r="O131">
            <v>3</v>
          </cell>
        </row>
        <row r="132">
          <cell r="G132" t="str">
            <v>105503-P.S.R. TABAQUEROS</v>
          </cell>
          <cell r="H132">
            <v>1</v>
          </cell>
          <cell r="O132">
            <v>1</v>
          </cell>
        </row>
        <row r="133">
          <cell r="G133" t="str">
            <v>Total general</v>
          </cell>
          <cell r="H133">
            <v>439</v>
          </cell>
          <cell r="I133">
            <v>483</v>
          </cell>
          <cell r="J133">
            <v>578</v>
          </cell>
          <cell r="K133">
            <v>521</v>
          </cell>
          <cell r="L133">
            <v>607</v>
          </cell>
          <cell r="M133">
            <v>551</v>
          </cell>
          <cell r="N133">
            <v>618</v>
          </cell>
          <cell r="O133">
            <v>3797</v>
          </cell>
        </row>
      </sheetData>
      <sheetData sheetId="1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208</v>
          </cell>
          <cell r="I4">
            <v>177</v>
          </cell>
          <cell r="J4">
            <v>249</v>
          </cell>
          <cell r="K4">
            <v>137</v>
          </cell>
          <cell r="L4">
            <v>174</v>
          </cell>
          <cell r="M4">
            <v>145</v>
          </cell>
          <cell r="N4">
            <v>169</v>
          </cell>
          <cell r="O4">
            <v>1259</v>
          </cell>
        </row>
        <row r="5">
          <cell r="G5" t="str">
            <v>105300-CES. CARDENAL CARO</v>
          </cell>
          <cell r="H5">
            <v>24</v>
          </cell>
          <cell r="I5">
            <v>19</v>
          </cell>
          <cell r="J5">
            <v>26</v>
          </cell>
          <cell r="K5">
            <v>10</v>
          </cell>
          <cell r="L5">
            <v>21</v>
          </cell>
          <cell r="M5">
            <v>21</v>
          </cell>
          <cell r="N5">
            <v>19</v>
          </cell>
          <cell r="O5">
            <v>140</v>
          </cell>
        </row>
        <row r="6">
          <cell r="G6" t="str">
            <v>105301-CES. LAS COMPAÑIAS</v>
          </cell>
          <cell r="H6">
            <v>26</v>
          </cell>
          <cell r="I6">
            <v>14</v>
          </cell>
          <cell r="J6">
            <v>31</v>
          </cell>
          <cell r="K6">
            <v>15</v>
          </cell>
          <cell r="L6">
            <v>23</v>
          </cell>
          <cell r="M6">
            <v>16</v>
          </cell>
          <cell r="N6">
            <v>21</v>
          </cell>
          <cell r="O6">
            <v>146</v>
          </cell>
        </row>
        <row r="7">
          <cell r="G7" t="str">
            <v>105302-CES. PEDRO AGUIRRE C.</v>
          </cell>
          <cell r="H7">
            <v>33</v>
          </cell>
          <cell r="I7">
            <v>42</v>
          </cell>
          <cell r="J7">
            <v>38</v>
          </cell>
          <cell r="K7">
            <v>20</v>
          </cell>
          <cell r="L7">
            <v>32</v>
          </cell>
          <cell r="M7">
            <v>26</v>
          </cell>
          <cell r="N7">
            <v>28</v>
          </cell>
          <cell r="O7">
            <v>219</v>
          </cell>
        </row>
        <row r="8">
          <cell r="G8" t="str">
            <v>105313-CES. SCHAFFHAUSER</v>
          </cell>
          <cell r="H8">
            <v>23</v>
          </cell>
          <cell r="I8">
            <v>30</v>
          </cell>
          <cell r="J8">
            <v>48</v>
          </cell>
          <cell r="K8">
            <v>31</v>
          </cell>
          <cell r="L8">
            <v>19</v>
          </cell>
          <cell r="M8">
            <v>26</v>
          </cell>
          <cell r="N8">
            <v>24</v>
          </cell>
          <cell r="O8">
            <v>201</v>
          </cell>
        </row>
        <row r="9">
          <cell r="G9" t="str">
            <v>105319-CES. CARDENAL R.S.H.</v>
          </cell>
          <cell r="H9">
            <v>51</v>
          </cell>
          <cell r="I9">
            <v>31</v>
          </cell>
          <cell r="J9">
            <v>27</v>
          </cell>
          <cell r="K9">
            <v>23</v>
          </cell>
          <cell r="L9">
            <v>29</v>
          </cell>
          <cell r="M9">
            <v>14</v>
          </cell>
          <cell r="N9">
            <v>21</v>
          </cell>
          <cell r="O9">
            <v>196</v>
          </cell>
        </row>
        <row r="10">
          <cell r="G10" t="str">
            <v>105325-CESFAM JUAN PABLO II</v>
          </cell>
          <cell r="H10">
            <v>41</v>
          </cell>
          <cell r="I10">
            <v>28</v>
          </cell>
          <cell r="J10">
            <v>57</v>
          </cell>
          <cell r="K10">
            <v>30</v>
          </cell>
          <cell r="L10">
            <v>35</v>
          </cell>
          <cell r="M10">
            <v>28</v>
          </cell>
          <cell r="N10">
            <v>38</v>
          </cell>
          <cell r="O10">
            <v>257</v>
          </cell>
        </row>
        <row r="11">
          <cell r="G11" t="str">
            <v>105400-P.S.R. ALGARROBITO            </v>
          </cell>
          <cell r="H11">
            <v>5</v>
          </cell>
          <cell r="I11">
            <v>4</v>
          </cell>
          <cell r="J11">
            <v>8</v>
          </cell>
          <cell r="K11">
            <v>4</v>
          </cell>
          <cell r="L11">
            <v>6</v>
          </cell>
          <cell r="M11">
            <v>4</v>
          </cell>
          <cell r="N11">
            <v>10</v>
          </cell>
          <cell r="O11">
            <v>41</v>
          </cell>
        </row>
        <row r="12">
          <cell r="G12" t="str">
            <v>105401-P.S.R. LAS ROJAS</v>
          </cell>
          <cell r="H12">
            <v>0</v>
          </cell>
          <cell r="I12">
            <v>1</v>
          </cell>
          <cell r="K12">
            <v>1</v>
          </cell>
          <cell r="L12">
            <v>0</v>
          </cell>
          <cell r="M12">
            <v>2</v>
          </cell>
          <cell r="N12">
            <v>2</v>
          </cell>
          <cell r="O12">
            <v>6</v>
          </cell>
        </row>
        <row r="13">
          <cell r="G13" t="str">
            <v>105402-P.S.R. EL ROMERO</v>
          </cell>
          <cell r="J13">
            <v>3</v>
          </cell>
          <cell r="L13">
            <v>0</v>
          </cell>
          <cell r="M13">
            <v>1</v>
          </cell>
          <cell r="N13">
            <v>0</v>
          </cell>
          <cell r="O13">
            <v>4</v>
          </cell>
        </row>
        <row r="14">
          <cell r="G14" t="str">
            <v>105499-P.S.R. LAMBERT</v>
          </cell>
          <cell r="H14">
            <v>0</v>
          </cell>
          <cell r="K14">
            <v>0</v>
          </cell>
          <cell r="L14">
            <v>0</v>
          </cell>
          <cell r="N14">
            <v>1</v>
          </cell>
          <cell r="O14">
            <v>1</v>
          </cell>
        </row>
        <row r="15">
          <cell r="G15" t="str">
            <v>105700-CECOF VILLA EL INDIO</v>
          </cell>
          <cell r="H15">
            <v>3</v>
          </cell>
          <cell r="I15">
            <v>1</v>
          </cell>
          <cell r="J15">
            <v>2</v>
          </cell>
          <cell r="K15">
            <v>0</v>
          </cell>
          <cell r="L15">
            <v>4</v>
          </cell>
          <cell r="M15">
            <v>2</v>
          </cell>
          <cell r="N15">
            <v>2</v>
          </cell>
          <cell r="O15">
            <v>14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3</v>
          </cell>
          <cell r="L16">
            <v>2</v>
          </cell>
          <cell r="M16">
            <v>2</v>
          </cell>
          <cell r="N16">
            <v>1</v>
          </cell>
          <cell r="O16">
            <v>11</v>
          </cell>
        </row>
        <row r="17">
          <cell r="G17" t="str">
            <v>105702-CECOF VILLA LAMBERT</v>
          </cell>
          <cell r="H17">
            <v>1</v>
          </cell>
          <cell r="I17">
            <v>6</v>
          </cell>
          <cell r="J17">
            <v>8</v>
          </cell>
          <cell r="K17">
            <v>0</v>
          </cell>
          <cell r="L17">
            <v>3</v>
          </cell>
          <cell r="M17">
            <v>3</v>
          </cell>
          <cell r="N17">
            <v>2</v>
          </cell>
          <cell r="O17">
            <v>23</v>
          </cell>
        </row>
        <row r="18">
          <cell r="G18" t="str">
            <v>04102-COQUIMBO</v>
          </cell>
          <cell r="H18">
            <v>193</v>
          </cell>
          <cell r="I18">
            <v>179</v>
          </cell>
          <cell r="J18">
            <v>236</v>
          </cell>
          <cell r="K18">
            <v>152</v>
          </cell>
          <cell r="L18">
            <v>205</v>
          </cell>
          <cell r="M18">
            <v>148</v>
          </cell>
          <cell r="N18">
            <v>159</v>
          </cell>
          <cell r="O18">
            <v>1272</v>
          </cell>
        </row>
        <row r="19">
          <cell r="G19" t="str">
            <v>105303-CES. SAN JUAN</v>
          </cell>
          <cell r="H19">
            <v>34</v>
          </cell>
          <cell r="I19">
            <v>21</v>
          </cell>
          <cell r="J19">
            <v>46</v>
          </cell>
          <cell r="K19">
            <v>18</v>
          </cell>
          <cell r="L19">
            <v>35</v>
          </cell>
          <cell r="M19">
            <v>31</v>
          </cell>
          <cell r="N19">
            <v>44</v>
          </cell>
          <cell r="O19">
            <v>229</v>
          </cell>
        </row>
        <row r="20">
          <cell r="G20" t="str">
            <v>105304-CES. SANTA CECILIA</v>
          </cell>
          <cell r="H20">
            <v>21</v>
          </cell>
          <cell r="I20">
            <v>44</v>
          </cell>
          <cell r="J20">
            <v>44</v>
          </cell>
          <cell r="K20">
            <v>40</v>
          </cell>
          <cell r="L20">
            <v>45</v>
          </cell>
          <cell r="M20">
            <v>25</v>
          </cell>
          <cell r="N20">
            <v>25</v>
          </cell>
          <cell r="O20">
            <v>244</v>
          </cell>
        </row>
        <row r="21">
          <cell r="G21" t="str">
            <v>105305-CES. TIERRAS BLANCAS</v>
          </cell>
          <cell r="H21">
            <v>60</v>
          </cell>
          <cell r="I21">
            <v>50</v>
          </cell>
          <cell r="J21">
            <v>73</v>
          </cell>
          <cell r="K21">
            <v>41</v>
          </cell>
          <cell r="L21">
            <v>54</v>
          </cell>
          <cell r="M21">
            <v>50</v>
          </cell>
          <cell r="N21">
            <v>31</v>
          </cell>
          <cell r="O21">
            <v>359</v>
          </cell>
        </row>
        <row r="22">
          <cell r="G22" t="str">
            <v>105321-CES. RURAL  TONGOY</v>
          </cell>
          <cell r="H22">
            <v>5</v>
          </cell>
          <cell r="I22">
            <v>5</v>
          </cell>
          <cell r="J22">
            <v>2</v>
          </cell>
          <cell r="K22">
            <v>6</v>
          </cell>
          <cell r="L22">
            <v>7</v>
          </cell>
          <cell r="M22">
            <v>8</v>
          </cell>
          <cell r="N22">
            <v>4</v>
          </cell>
          <cell r="O22">
            <v>37</v>
          </cell>
        </row>
        <row r="23">
          <cell r="G23" t="str">
            <v>105323-CES. DR. SERGIO AGUILAR</v>
          </cell>
          <cell r="H23">
            <v>49</v>
          </cell>
          <cell r="I23">
            <v>46</v>
          </cell>
          <cell r="J23">
            <v>47</v>
          </cell>
          <cell r="K23">
            <v>30</v>
          </cell>
          <cell r="L23">
            <v>46</v>
          </cell>
          <cell r="M23">
            <v>21</v>
          </cell>
          <cell r="N23">
            <v>39</v>
          </cell>
          <cell r="O23">
            <v>278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3</v>
          </cell>
          <cell r="O24">
            <v>7</v>
          </cell>
        </row>
        <row r="25">
          <cell r="G25" t="str">
            <v>105405-P.S.R. GUANAQUEROS</v>
          </cell>
          <cell r="H25">
            <v>4</v>
          </cell>
          <cell r="I25">
            <v>1</v>
          </cell>
          <cell r="J25">
            <v>4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17</v>
          </cell>
        </row>
        <row r="26">
          <cell r="G26" t="str">
            <v>105406-P.S.R. PAN DE AZUCAR</v>
          </cell>
          <cell r="H26">
            <v>11</v>
          </cell>
          <cell r="I26">
            <v>4</v>
          </cell>
          <cell r="J26">
            <v>13</v>
          </cell>
          <cell r="K26">
            <v>5</v>
          </cell>
          <cell r="L26">
            <v>8</v>
          </cell>
          <cell r="M26">
            <v>6</v>
          </cell>
          <cell r="N26">
            <v>6</v>
          </cell>
          <cell r="O26">
            <v>53</v>
          </cell>
        </row>
        <row r="27">
          <cell r="G27" t="str">
            <v>105407-P.S.R. TAMBILLOS</v>
          </cell>
          <cell r="I27">
            <v>2</v>
          </cell>
          <cell r="J27">
            <v>0</v>
          </cell>
          <cell r="L27">
            <v>1</v>
          </cell>
          <cell r="M27">
            <v>2</v>
          </cell>
          <cell r="O27">
            <v>5</v>
          </cell>
        </row>
        <row r="28">
          <cell r="G28" t="str">
            <v>105705-CECOF EL ALBA</v>
          </cell>
          <cell r="H28">
            <v>9</v>
          </cell>
          <cell r="I28">
            <v>6</v>
          </cell>
          <cell r="J28">
            <v>6</v>
          </cell>
          <cell r="K28">
            <v>6</v>
          </cell>
          <cell r="L28">
            <v>8</v>
          </cell>
          <cell r="M28">
            <v>5</v>
          </cell>
          <cell r="N28">
            <v>3</v>
          </cell>
          <cell r="O28">
            <v>43</v>
          </cell>
        </row>
        <row r="29">
          <cell r="G29" t="str">
            <v>04103-ANDACOLLO</v>
          </cell>
          <cell r="H29">
            <v>14</v>
          </cell>
          <cell r="I29">
            <v>3</v>
          </cell>
          <cell r="J29">
            <v>9</v>
          </cell>
          <cell r="K29">
            <v>7</v>
          </cell>
          <cell r="L29">
            <v>9</v>
          </cell>
          <cell r="M29">
            <v>4</v>
          </cell>
          <cell r="N29">
            <v>6</v>
          </cell>
          <cell r="O29">
            <v>52</v>
          </cell>
        </row>
        <row r="30">
          <cell r="G30" t="str">
            <v>105106-HOSPITAL ANDACOLLO</v>
          </cell>
          <cell r="H30">
            <v>14</v>
          </cell>
          <cell r="I30">
            <v>3</v>
          </cell>
          <cell r="J30">
            <v>9</v>
          </cell>
          <cell r="K30">
            <v>7</v>
          </cell>
          <cell r="L30">
            <v>9</v>
          </cell>
          <cell r="M30">
            <v>4</v>
          </cell>
          <cell r="N30">
            <v>6</v>
          </cell>
          <cell r="O30">
            <v>52</v>
          </cell>
        </row>
        <row r="31">
          <cell r="G31" t="str">
            <v>04104-LA HIGUERA</v>
          </cell>
          <cell r="H31">
            <v>4</v>
          </cell>
          <cell r="I31">
            <v>5</v>
          </cell>
          <cell r="J31">
            <v>14</v>
          </cell>
          <cell r="K31">
            <v>4</v>
          </cell>
          <cell r="L31">
            <v>12</v>
          </cell>
          <cell r="M31">
            <v>10</v>
          </cell>
          <cell r="N31">
            <v>7</v>
          </cell>
          <cell r="O31">
            <v>56</v>
          </cell>
        </row>
        <row r="32">
          <cell r="G32" t="str">
            <v>105314-CES. LA HIGUERA</v>
          </cell>
          <cell r="H32">
            <v>1</v>
          </cell>
          <cell r="I32">
            <v>2</v>
          </cell>
          <cell r="J32">
            <v>8</v>
          </cell>
          <cell r="K32">
            <v>2</v>
          </cell>
          <cell r="L32">
            <v>6</v>
          </cell>
          <cell r="M32">
            <v>5</v>
          </cell>
          <cell r="N32">
            <v>2</v>
          </cell>
          <cell r="O32">
            <v>26</v>
          </cell>
        </row>
        <row r="33">
          <cell r="G33" t="str">
            <v>105500-P.S.R. CALETA HORNOS        </v>
          </cell>
          <cell r="H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  <cell r="N33">
            <v>4</v>
          </cell>
          <cell r="O33">
            <v>13</v>
          </cell>
        </row>
        <row r="34">
          <cell r="G34" t="str">
            <v>105505-P.S.R. LOS CHOROS</v>
          </cell>
          <cell r="H34">
            <v>0</v>
          </cell>
          <cell r="I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</row>
        <row r="35">
          <cell r="G35" t="str">
            <v>105506-P.S.R. EL TRAPICHE</v>
          </cell>
          <cell r="H35">
            <v>3</v>
          </cell>
          <cell r="I35">
            <v>2</v>
          </cell>
          <cell r="J35">
            <v>4</v>
          </cell>
          <cell r="K35">
            <v>1</v>
          </cell>
          <cell r="L35">
            <v>3</v>
          </cell>
          <cell r="M35">
            <v>2</v>
          </cell>
          <cell r="N35">
            <v>1</v>
          </cell>
          <cell r="O35">
            <v>16</v>
          </cell>
        </row>
        <row r="36">
          <cell r="G36" t="str">
            <v>04105-PAIHUANO</v>
          </cell>
          <cell r="H36">
            <v>3</v>
          </cell>
          <cell r="J36">
            <v>3</v>
          </cell>
          <cell r="K36">
            <v>7</v>
          </cell>
          <cell r="L36">
            <v>1</v>
          </cell>
          <cell r="M36">
            <v>4</v>
          </cell>
          <cell r="N36">
            <v>3</v>
          </cell>
          <cell r="O36">
            <v>21</v>
          </cell>
        </row>
        <row r="37">
          <cell r="G37" t="str">
            <v>105306-CES. PAIHUANO</v>
          </cell>
          <cell r="H37">
            <v>3</v>
          </cell>
          <cell r="J37">
            <v>2</v>
          </cell>
          <cell r="K37">
            <v>0</v>
          </cell>
          <cell r="L37">
            <v>0</v>
          </cell>
          <cell r="M37">
            <v>2</v>
          </cell>
          <cell r="N37">
            <v>2</v>
          </cell>
          <cell r="O37">
            <v>9</v>
          </cell>
        </row>
        <row r="38">
          <cell r="G38" t="str">
            <v>105475-P.S.R. HORCON</v>
          </cell>
          <cell r="J38">
            <v>0</v>
          </cell>
          <cell r="K38">
            <v>3</v>
          </cell>
          <cell r="L38">
            <v>0</v>
          </cell>
          <cell r="M38">
            <v>1</v>
          </cell>
          <cell r="O38">
            <v>4</v>
          </cell>
        </row>
        <row r="39">
          <cell r="G39" t="str">
            <v>105476-P.S.R. MONTE GRANDE</v>
          </cell>
          <cell r="J39">
            <v>0</v>
          </cell>
          <cell r="K39">
            <v>2</v>
          </cell>
          <cell r="L39">
            <v>1</v>
          </cell>
          <cell r="N39">
            <v>0</v>
          </cell>
          <cell r="O39">
            <v>3</v>
          </cell>
        </row>
        <row r="40">
          <cell r="G40" t="str">
            <v>105477-P.S.R. PISCO ELQUI</v>
          </cell>
          <cell r="H40">
            <v>0</v>
          </cell>
          <cell r="J40">
            <v>1</v>
          </cell>
          <cell r="K40">
            <v>2</v>
          </cell>
          <cell r="L40">
            <v>0</v>
          </cell>
          <cell r="M40">
            <v>1</v>
          </cell>
          <cell r="N40">
            <v>1</v>
          </cell>
          <cell r="O40">
            <v>5</v>
          </cell>
        </row>
        <row r="41">
          <cell r="G41" t="str">
            <v>04106-VICUÑA</v>
          </cell>
          <cell r="H41">
            <v>22</v>
          </cell>
          <cell r="I41">
            <v>14</v>
          </cell>
          <cell r="J41">
            <v>29</v>
          </cell>
          <cell r="K41">
            <v>23</v>
          </cell>
          <cell r="L41">
            <v>21</v>
          </cell>
          <cell r="M41">
            <v>20</v>
          </cell>
          <cell r="N41">
            <v>26</v>
          </cell>
          <cell r="O41">
            <v>155</v>
          </cell>
        </row>
        <row r="42">
          <cell r="G42" t="str">
            <v>105107-HOSPITAL VICUÑA</v>
          </cell>
          <cell r="H42">
            <v>16</v>
          </cell>
          <cell r="I42">
            <v>5</v>
          </cell>
          <cell r="J42">
            <v>13</v>
          </cell>
          <cell r="K42">
            <v>10</v>
          </cell>
          <cell r="L42">
            <v>10</v>
          </cell>
          <cell r="M42">
            <v>9</v>
          </cell>
          <cell r="N42">
            <v>11</v>
          </cell>
          <cell r="O42">
            <v>74</v>
          </cell>
        </row>
        <row r="43">
          <cell r="G43" t="str">
            <v>105467-P.S.R. DIAGUITAS</v>
          </cell>
          <cell r="H43">
            <v>1</v>
          </cell>
          <cell r="J43">
            <v>1</v>
          </cell>
          <cell r="K43">
            <v>1</v>
          </cell>
          <cell r="M43">
            <v>1</v>
          </cell>
          <cell r="N43">
            <v>2</v>
          </cell>
          <cell r="O43">
            <v>6</v>
          </cell>
        </row>
        <row r="44">
          <cell r="G44" t="str">
            <v>105468-P.S.R. EL MOLLE</v>
          </cell>
          <cell r="H44">
            <v>1</v>
          </cell>
          <cell r="I44">
            <v>0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2</v>
          </cell>
          <cell r="O44">
            <v>7</v>
          </cell>
        </row>
        <row r="45">
          <cell r="G45" t="str">
            <v>105469-P.S.R. EL TAMBO</v>
          </cell>
          <cell r="H45">
            <v>1</v>
          </cell>
          <cell r="I45">
            <v>3</v>
          </cell>
          <cell r="J45">
            <v>1</v>
          </cell>
          <cell r="K45">
            <v>3</v>
          </cell>
          <cell r="L45">
            <v>1</v>
          </cell>
          <cell r="M45">
            <v>1</v>
          </cell>
          <cell r="N45">
            <v>3</v>
          </cell>
          <cell r="O45">
            <v>13</v>
          </cell>
        </row>
        <row r="46">
          <cell r="G46" t="str">
            <v>105470-P.S.R. HUANTA</v>
          </cell>
          <cell r="H46">
            <v>1</v>
          </cell>
          <cell r="I46">
            <v>0</v>
          </cell>
          <cell r="O46">
            <v>1</v>
          </cell>
        </row>
        <row r="47">
          <cell r="G47" t="str">
            <v>105471-P.S.R. PERALILLO</v>
          </cell>
          <cell r="H47">
            <v>1</v>
          </cell>
          <cell r="I47">
            <v>4</v>
          </cell>
          <cell r="J47">
            <v>5</v>
          </cell>
          <cell r="K47">
            <v>2</v>
          </cell>
          <cell r="L47">
            <v>2</v>
          </cell>
          <cell r="M47">
            <v>3</v>
          </cell>
          <cell r="N47">
            <v>2</v>
          </cell>
          <cell r="O47">
            <v>19</v>
          </cell>
        </row>
        <row r="48">
          <cell r="G48" t="str">
            <v>105472-P.S.R. RIVADAVIA</v>
          </cell>
          <cell r="I48">
            <v>1</v>
          </cell>
          <cell r="J48">
            <v>1</v>
          </cell>
          <cell r="K48">
            <v>2</v>
          </cell>
          <cell r="L48">
            <v>3</v>
          </cell>
          <cell r="M48">
            <v>1</v>
          </cell>
          <cell r="N48">
            <v>1</v>
          </cell>
          <cell r="O48">
            <v>9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7</v>
          </cell>
        </row>
        <row r="50">
          <cell r="G50" t="str">
            <v>105474-P.S.R. CHAPILCA</v>
          </cell>
          <cell r="H50">
            <v>1</v>
          </cell>
          <cell r="K50">
            <v>0</v>
          </cell>
          <cell r="L50">
            <v>0</v>
          </cell>
          <cell r="N50">
            <v>1</v>
          </cell>
          <cell r="O50">
            <v>2</v>
          </cell>
        </row>
        <row r="51">
          <cell r="G51" t="str">
            <v>105502-P.S.R. CALINGASTA</v>
          </cell>
          <cell r="H51">
            <v>0</v>
          </cell>
          <cell r="I51">
            <v>1</v>
          </cell>
          <cell r="J51">
            <v>3</v>
          </cell>
          <cell r="K51">
            <v>4</v>
          </cell>
          <cell r="L51">
            <v>1</v>
          </cell>
          <cell r="M51">
            <v>3</v>
          </cell>
          <cell r="N51">
            <v>3</v>
          </cell>
          <cell r="O51">
            <v>15</v>
          </cell>
        </row>
        <row r="52">
          <cell r="G52" t="str">
            <v>105509-P.S.R. GUALLIGUAICA</v>
          </cell>
          <cell r="J52">
            <v>1</v>
          </cell>
          <cell r="L52">
            <v>1</v>
          </cell>
          <cell r="M52">
            <v>0</v>
          </cell>
          <cell r="O52">
            <v>2</v>
          </cell>
        </row>
        <row r="53">
          <cell r="G53" t="str">
            <v>04201-ILLAPEL</v>
          </cell>
          <cell r="H53">
            <v>37</v>
          </cell>
          <cell r="I53">
            <v>27</v>
          </cell>
          <cell r="J53">
            <v>35</v>
          </cell>
          <cell r="K53">
            <v>23</v>
          </cell>
          <cell r="L53">
            <v>36</v>
          </cell>
          <cell r="M53">
            <v>13</v>
          </cell>
          <cell r="N53">
            <v>42</v>
          </cell>
          <cell r="O53">
            <v>213</v>
          </cell>
        </row>
        <row r="54">
          <cell r="G54" t="str">
            <v>105103-HOSPITAL ILLAPEL</v>
          </cell>
          <cell r="H54">
            <v>18</v>
          </cell>
          <cell r="I54">
            <v>13</v>
          </cell>
          <cell r="J54">
            <v>16</v>
          </cell>
          <cell r="K54">
            <v>9</v>
          </cell>
          <cell r="L54">
            <v>18</v>
          </cell>
          <cell r="M54">
            <v>10</v>
          </cell>
          <cell r="N54">
            <v>17</v>
          </cell>
          <cell r="O54">
            <v>101</v>
          </cell>
        </row>
        <row r="55">
          <cell r="G55" t="str">
            <v>105326-CESFAM SAN RAFAEL</v>
          </cell>
          <cell r="H55">
            <v>12</v>
          </cell>
          <cell r="I55">
            <v>8</v>
          </cell>
          <cell r="J55">
            <v>9</v>
          </cell>
          <cell r="K55">
            <v>8</v>
          </cell>
          <cell r="L55">
            <v>11</v>
          </cell>
          <cell r="N55">
            <v>12</v>
          </cell>
          <cell r="O55">
            <v>60</v>
          </cell>
        </row>
        <row r="56">
          <cell r="G56" t="str">
            <v>105443-P.S.R. CARCAMO                   </v>
          </cell>
          <cell r="I56">
            <v>1</v>
          </cell>
          <cell r="J56">
            <v>0</v>
          </cell>
          <cell r="L56">
            <v>2</v>
          </cell>
          <cell r="N56">
            <v>2</v>
          </cell>
          <cell r="O56">
            <v>5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1</v>
          </cell>
          <cell r="M57">
            <v>0</v>
          </cell>
          <cell r="N57">
            <v>1</v>
          </cell>
          <cell r="O57">
            <v>4</v>
          </cell>
        </row>
        <row r="58">
          <cell r="G58" t="str">
            <v>105445-P.S.R. LIMAHUIDA</v>
          </cell>
          <cell r="I58">
            <v>1</v>
          </cell>
          <cell r="J58">
            <v>1</v>
          </cell>
          <cell r="L58">
            <v>2</v>
          </cell>
          <cell r="O58">
            <v>4</v>
          </cell>
        </row>
        <row r="59">
          <cell r="G59" t="str">
            <v>105446-P.S.R. MATANCILLA</v>
          </cell>
          <cell r="M59">
            <v>0</v>
          </cell>
          <cell r="O59">
            <v>0</v>
          </cell>
        </row>
        <row r="60">
          <cell r="G60" t="str">
            <v>105447-P.S.R. PERALILLO</v>
          </cell>
          <cell r="H60">
            <v>1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N60">
            <v>4</v>
          </cell>
          <cell r="O60">
            <v>7</v>
          </cell>
        </row>
        <row r="61">
          <cell r="G61" t="str">
            <v>105448-P.S.R. SANTA VIRGINIA</v>
          </cell>
          <cell r="H61">
            <v>0</v>
          </cell>
          <cell r="J61">
            <v>0</v>
          </cell>
          <cell r="M61">
            <v>1</v>
          </cell>
          <cell r="O61">
            <v>1</v>
          </cell>
        </row>
        <row r="62">
          <cell r="G62" t="str">
            <v>105485-P.S.R. PLAN DE HORNOS</v>
          </cell>
          <cell r="H62">
            <v>1</v>
          </cell>
          <cell r="I62">
            <v>0</v>
          </cell>
          <cell r="J62">
            <v>1</v>
          </cell>
          <cell r="K62">
            <v>1</v>
          </cell>
          <cell r="L62">
            <v>1</v>
          </cell>
          <cell r="N62">
            <v>1</v>
          </cell>
          <cell r="O62">
            <v>5</v>
          </cell>
        </row>
        <row r="63">
          <cell r="G63" t="str">
            <v>105486-P.S.R. TUNGA SUR</v>
          </cell>
          <cell r="H63">
            <v>1</v>
          </cell>
          <cell r="M63">
            <v>2</v>
          </cell>
          <cell r="O63">
            <v>3</v>
          </cell>
        </row>
        <row r="64">
          <cell r="G64" t="str">
            <v>105487-P.S.R. CAÑAS UNO</v>
          </cell>
          <cell r="H64">
            <v>3</v>
          </cell>
          <cell r="I64">
            <v>3</v>
          </cell>
          <cell r="J64">
            <v>2</v>
          </cell>
          <cell r="K64">
            <v>4</v>
          </cell>
          <cell r="L64">
            <v>2</v>
          </cell>
          <cell r="M64">
            <v>0</v>
          </cell>
          <cell r="N64">
            <v>3</v>
          </cell>
          <cell r="O64">
            <v>17</v>
          </cell>
        </row>
        <row r="65">
          <cell r="G65" t="str">
            <v>105496-P.S.R. PINTACURA SUR</v>
          </cell>
          <cell r="H65">
            <v>0</v>
          </cell>
          <cell r="J65">
            <v>2</v>
          </cell>
          <cell r="K65">
            <v>1</v>
          </cell>
          <cell r="N65">
            <v>0</v>
          </cell>
          <cell r="O65">
            <v>3</v>
          </cell>
        </row>
        <row r="66">
          <cell r="G66" t="str">
            <v>105504-P.S.R. SOCAVON</v>
          </cell>
          <cell r="H66">
            <v>0</v>
          </cell>
          <cell r="J66">
            <v>1</v>
          </cell>
          <cell r="N66">
            <v>2</v>
          </cell>
          <cell r="O66">
            <v>3</v>
          </cell>
        </row>
        <row r="67">
          <cell r="G67" t="str">
            <v>04202-CANELA</v>
          </cell>
          <cell r="H67">
            <v>4</v>
          </cell>
          <cell r="I67">
            <v>16</v>
          </cell>
          <cell r="J67">
            <v>4</v>
          </cell>
          <cell r="K67">
            <v>6</v>
          </cell>
          <cell r="L67">
            <v>11</v>
          </cell>
          <cell r="M67">
            <v>6</v>
          </cell>
          <cell r="N67">
            <v>4</v>
          </cell>
          <cell r="O67">
            <v>51</v>
          </cell>
        </row>
        <row r="68">
          <cell r="G68" t="str">
            <v>105309-CES. RURAL CANELA</v>
          </cell>
          <cell r="H68">
            <v>3</v>
          </cell>
          <cell r="I68">
            <v>9</v>
          </cell>
          <cell r="J68">
            <v>3</v>
          </cell>
          <cell r="K68">
            <v>2</v>
          </cell>
          <cell r="L68">
            <v>5</v>
          </cell>
          <cell r="M68">
            <v>3</v>
          </cell>
          <cell r="N68">
            <v>2</v>
          </cell>
          <cell r="O68">
            <v>27</v>
          </cell>
        </row>
        <row r="69">
          <cell r="G69" t="str">
            <v>105450-P.S.R. MINCHA NORTE            </v>
          </cell>
          <cell r="H69">
            <v>0</v>
          </cell>
          <cell r="J69">
            <v>0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4</v>
          </cell>
        </row>
        <row r="70">
          <cell r="G70" t="str">
            <v>105451-P.S.R. AGUA FRIA</v>
          </cell>
          <cell r="I70">
            <v>0</v>
          </cell>
          <cell r="O70">
            <v>0</v>
          </cell>
        </row>
        <row r="71">
          <cell r="G71" t="str">
            <v>105482-P.S.R. CANELA ALTA</v>
          </cell>
          <cell r="I71">
            <v>1</v>
          </cell>
          <cell r="K71">
            <v>1</v>
          </cell>
          <cell r="L71">
            <v>2</v>
          </cell>
          <cell r="M71">
            <v>0</v>
          </cell>
          <cell r="O71">
            <v>4</v>
          </cell>
        </row>
        <row r="72">
          <cell r="G72" t="str">
            <v>105483-P.S.R. LOS RULOS</v>
          </cell>
          <cell r="H72">
            <v>1</v>
          </cell>
          <cell r="I72">
            <v>2</v>
          </cell>
          <cell r="K72">
            <v>2</v>
          </cell>
          <cell r="L72">
            <v>2</v>
          </cell>
          <cell r="M72">
            <v>1</v>
          </cell>
          <cell r="O72">
            <v>8</v>
          </cell>
        </row>
        <row r="73">
          <cell r="G73" t="str">
            <v>105484-P.S.R. HUENTELAUQUEN</v>
          </cell>
          <cell r="I73">
            <v>3</v>
          </cell>
          <cell r="J73">
            <v>1</v>
          </cell>
          <cell r="L73">
            <v>0</v>
          </cell>
          <cell r="M73">
            <v>1</v>
          </cell>
          <cell r="N73">
            <v>1</v>
          </cell>
          <cell r="O73">
            <v>6</v>
          </cell>
        </row>
        <row r="74">
          <cell r="G74" t="str">
            <v>105488-P.S.R. ESPIRITU SANTO</v>
          </cell>
          <cell r="K74">
            <v>0</v>
          </cell>
          <cell r="M74">
            <v>0</v>
          </cell>
          <cell r="O74">
            <v>0</v>
          </cell>
        </row>
        <row r="75">
          <cell r="G75" t="str">
            <v>105493-P.S.R. MINCHA SUR</v>
          </cell>
          <cell r="L75">
            <v>1</v>
          </cell>
          <cell r="M75">
            <v>0</v>
          </cell>
          <cell r="O75">
            <v>1</v>
          </cell>
        </row>
        <row r="76">
          <cell r="G76" t="str">
            <v>105497-P.S.R. JABONERIA</v>
          </cell>
          <cell r="I76">
            <v>1</v>
          </cell>
          <cell r="O76">
            <v>1</v>
          </cell>
        </row>
        <row r="77">
          <cell r="G77" t="str">
            <v>04203-LOS VILOS</v>
          </cell>
          <cell r="H77">
            <v>14</v>
          </cell>
          <cell r="I77">
            <v>13</v>
          </cell>
          <cell r="J77">
            <v>20</v>
          </cell>
          <cell r="K77">
            <v>25</v>
          </cell>
          <cell r="L77">
            <v>22</v>
          </cell>
          <cell r="M77">
            <v>23</v>
          </cell>
          <cell r="N77">
            <v>25</v>
          </cell>
          <cell r="O77">
            <v>142</v>
          </cell>
        </row>
        <row r="78">
          <cell r="G78" t="str">
            <v>105108-HOSPITAL LOS VILOS</v>
          </cell>
          <cell r="H78">
            <v>7</v>
          </cell>
          <cell r="I78">
            <v>11</v>
          </cell>
          <cell r="J78">
            <v>14</v>
          </cell>
          <cell r="K78">
            <v>13</v>
          </cell>
          <cell r="L78">
            <v>14</v>
          </cell>
          <cell r="M78">
            <v>18</v>
          </cell>
          <cell r="N78">
            <v>16</v>
          </cell>
          <cell r="O78">
            <v>93</v>
          </cell>
        </row>
        <row r="79">
          <cell r="G79" t="str">
            <v>105478-P.S.R. CAIMANES                   </v>
          </cell>
          <cell r="H79">
            <v>3</v>
          </cell>
          <cell r="I79">
            <v>0</v>
          </cell>
          <cell r="J79">
            <v>3</v>
          </cell>
          <cell r="K79">
            <v>5</v>
          </cell>
          <cell r="L79">
            <v>0</v>
          </cell>
          <cell r="M79">
            <v>1</v>
          </cell>
          <cell r="N79">
            <v>7</v>
          </cell>
          <cell r="O79">
            <v>19</v>
          </cell>
        </row>
        <row r="80">
          <cell r="G80" t="str">
            <v>105479-P.S.R. GUANGUALI</v>
          </cell>
          <cell r="H80">
            <v>0</v>
          </cell>
          <cell r="J80">
            <v>0</v>
          </cell>
          <cell r="L80">
            <v>0</v>
          </cell>
          <cell r="M80">
            <v>3</v>
          </cell>
          <cell r="N80">
            <v>1</v>
          </cell>
          <cell r="O80">
            <v>4</v>
          </cell>
        </row>
        <row r="81">
          <cell r="G81" t="str">
            <v>105480-P.S.R. QUILIMARI</v>
          </cell>
          <cell r="H81">
            <v>1</v>
          </cell>
          <cell r="I81">
            <v>2</v>
          </cell>
          <cell r="J81">
            <v>1</v>
          </cell>
          <cell r="K81">
            <v>3</v>
          </cell>
          <cell r="L81">
            <v>6</v>
          </cell>
          <cell r="M81">
            <v>0</v>
          </cell>
          <cell r="O81">
            <v>13</v>
          </cell>
        </row>
        <row r="82">
          <cell r="G82" t="str">
            <v>105481-P.S.R. TILAMA</v>
          </cell>
          <cell r="H82">
            <v>3</v>
          </cell>
          <cell r="J82">
            <v>2</v>
          </cell>
          <cell r="K82">
            <v>1</v>
          </cell>
          <cell r="L82">
            <v>1</v>
          </cell>
          <cell r="M82">
            <v>0</v>
          </cell>
          <cell r="N82">
            <v>0</v>
          </cell>
          <cell r="O82">
            <v>7</v>
          </cell>
        </row>
        <row r="83">
          <cell r="G83" t="str">
            <v>105511-P.S.R. LOS CONDORES</v>
          </cell>
          <cell r="H83">
            <v>0</v>
          </cell>
          <cell r="J83">
            <v>0</v>
          </cell>
          <cell r="K83">
            <v>3</v>
          </cell>
          <cell r="L83">
            <v>1</v>
          </cell>
          <cell r="M83">
            <v>1</v>
          </cell>
          <cell r="N83">
            <v>1</v>
          </cell>
          <cell r="O83">
            <v>6</v>
          </cell>
        </row>
        <row r="84">
          <cell r="G84" t="str">
            <v>04204-SALAMANCA</v>
          </cell>
          <cell r="H84">
            <v>26</v>
          </cell>
          <cell r="I84">
            <v>21</v>
          </cell>
          <cell r="J84">
            <v>23</v>
          </cell>
          <cell r="K84">
            <v>28</v>
          </cell>
          <cell r="L84">
            <v>25</v>
          </cell>
          <cell r="M84">
            <v>13</v>
          </cell>
          <cell r="N84">
            <v>16</v>
          </cell>
          <cell r="O84">
            <v>152</v>
          </cell>
        </row>
        <row r="85">
          <cell r="G85" t="str">
            <v>105104-HOSPITAL SALAMANCA</v>
          </cell>
          <cell r="H85">
            <v>6</v>
          </cell>
          <cell r="I85">
            <v>13</v>
          </cell>
          <cell r="J85">
            <v>11</v>
          </cell>
          <cell r="K85">
            <v>12</v>
          </cell>
          <cell r="L85">
            <v>15</v>
          </cell>
          <cell r="M85">
            <v>9</v>
          </cell>
          <cell r="N85">
            <v>5</v>
          </cell>
          <cell r="O85">
            <v>71</v>
          </cell>
        </row>
        <row r="86">
          <cell r="G86" t="str">
            <v>105452-P.S.R. CUNCUMEN                 </v>
          </cell>
          <cell r="H86">
            <v>10</v>
          </cell>
          <cell r="I86">
            <v>1</v>
          </cell>
          <cell r="J86">
            <v>6</v>
          </cell>
          <cell r="K86">
            <v>8</v>
          </cell>
          <cell r="L86">
            <v>1</v>
          </cell>
          <cell r="M86">
            <v>2</v>
          </cell>
          <cell r="N86">
            <v>5</v>
          </cell>
          <cell r="O86">
            <v>33</v>
          </cell>
        </row>
        <row r="87">
          <cell r="G87" t="str">
            <v>105453-P.S.R. TRANQUILLA</v>
          </cell>
          <cell r="H87">
            <v>0</v>
          </cell>
          <cell r="J87">
            <v>0</v>
          </cell>
          <cell r="K87">
            <v>2</v>
          </cell>
          <cell r="L87">
            <v>2</v>
          </cell>
          <cell r="M87">
            <v>1</v>
          </cell>
          <cell r="O87">
            <v>5</v>
          </cell>
        </row>
        <row r="88">
          <cell r="G88" t="str">
            <v>105454-P.S.R. CUNLAGUA</v>
          </cell>
          <cell r="H88">
            <v>0</v>
          </cell>
          <cell r="I88">
            <v>0</v>
          </cell>
          <cell r="K88">
            <v>1</v>
          </cell>
          <cell r="L88">
            <v>0</v>
          </cell>
          <cell r="N88">
            <v>0</v>
          </cell>
          <cell r="O88">
            <v>1</v>
          </cell>
        </row>
        <row r="89">
          <cell r="G89" t="str">
            <v>105455-P.S.R. CHILLEPIN</v>
          </cell>
          <cell r="H89">
            <v>5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N89">
            <v>2</v>
          </cell>
          <cell r="O89">
            <v>16</v>
          </cell>
        </row>
        <row r="90">
          <cell r="G90" t="str">
            <v>105456-P.S.R. LLIMPO</v>
          </cell>
          <cell r="H90">
            <v>0</v>
          </cell>
          <cell r="I90">
            <v>1</v>
          </cell>
          <cell r="K90">
            <v>0</v>
          </cell>
          <cell r="L90">
            <v>1</v>
          </cell>
          <cell r="M90">
            <v>0</v>
          </cell>
          <cell r="N90">
            <v>1</v>
          </cell>
          <cell r="O90">
            <v>3</v>
          </cell>
        </row>
        <row r="91">
          <cell r="G91" t="str">
            <v>105457-P.S.R. SAN AGUSTIN</v>
          </cell>
          <cell r="H91">
            <v>0</v>
          </cell>
          <cell r="I91">
            <v>0</v>
          </cell>
          <cell r="J91">
            <v>2</v>
          </cell>
          <cell r="K91">
            <v>0</v>
          </cell>
          <cell r="L91">
            <v>0</v>
          </cell>
          <cell r="N91">
            <v>0</v>
          </cell>
          <cell r="O91">
            <v>2</v>
          </cell>
        </row>
        <row r="92">
          <cell r="G92" t="str">
            <v>105458-P.S.R. TAHUINCO</v>
          </cell>
          <cell r="H92">
            <v>1</v>
          </cell>
          <cell r="I92">
            <v>1</v>
          </cell>
          <cell r="J92">
            <v>1</v>
          </cell>
          <cell r="K92">
            <v>2</v>
          </cell>
          <cell r="L92">
            <v>1</v>
          </cell>
          <cell r="M92">
            <v>1</v>
          </cell>
          <cell r="N92">
            <v>2</v>
          </cell>
          <cell r="O92">
            <v>9</v>
          </cell>
        </row>
        <row r="93">
          <cell r="G93" t="str">
            <v>105491-P.S.R. QUELEN BAJO</v>
          </cell>
          <cell r="H93">
            <v>2</v>
          </cell>
          <cell r="K93">
            <v>0</v>
          </cell>
          <cell r="L93">
            <v>2</v>
          </cell>
          <cell r="M93">
            <v>0</v>
          </cell>
          <cell r="N93">
            <v>1</v>
          </cell>
          <cell r="O93">
            <v>5</v>
          </cell>
        </row>
        <row r="94">
          <cell r="G94" t="str">
            <v>105492-P.S.R. CAMISA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0</v>
          </cell>
          <cell r="M94">
            <v>0</v>
          </cell>
          <cell r="O94">
            <v>4</v>
          </cell>
        </row>
        <row r="95">
          <cell r="G95" t="str">
            <v>105501-P.S.R. ARBOLEDA GRANDE</v>
          </cell>
          <cell r="H95">
            <v>1</v>
          </cell>
          <cell r="I95">
            <v>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3</v>
          </cell>
        </row>
        <row r="96">
          <cell r="G96" t="str">
            <v>04301-OVALLE</v>
          </cell>
          <cell r="H96">
            <v>69</v>
          </cell>
          <cell r="I96">
            <v>108</v>
          </cell>
          <cell r="J96">
            <v>123</v>
          </cell>
          <cell r="K96">
            <v>107</v>
          </cell>
          <cell r="L96">
            <v>137</v>
          </cell>
          <cell r="M96">
            <v>131</v>
          </cell>
          <cell r="N96">
            <v>111</v>
          </cell>
          <cell r="O96">
            <v>786</v>
          </cell>
        </row>
        <row r="97">
          <cell r="G97" t="str">
            <v>105315-CES. RURAL C. DE TAMAYA</v>
          </cell>
          <cell r="H97">
            <v>7</v>
          </cell>
          <cell r="I97">
            <v>8</v>
          </cell>
          <cell r="J97">
            <v>4</v>
          </cell>
          <cell r="K97">
            <v>5</v>
          </cell>
          <cell r="L97">
            <v>3</v>
          </cell>
          <cell r="M97">
            <v>7</v>
          </cell>
          <cell r="N97">
            <v>8</v>
          </cell>
          <cell r="O97">
            <v>42</v>
          </cell>
        </row>
        <row r="98">
          <cell r="G98" t="str">
            <v>105317-CES. JORGE JORDAN D.</v>
          </cell>
          <cell r="H98">
            <v>16</v>
          </cell>
          <cell r="I98">
            <v>31</v>
          </cell>
          <cell r="J98">
            <v>40</v>
          </cell>
          <cell r="K98">
            <v>33</v>
          </cell>
          <cell r="L98">
            <v>52</v>
          </cell>
          <cell r="M98">
            <v>28</v>
          </cell>
          <cell r="N98">
            <v>35</v>
          </cell>
          <cell r="O98">
            <v>235</v>
          </cell>
        </row>
        <row r="99">
          <cell r="G99" t="str">
            <v>105322-CES. MARCOS MACUADA</v>
          </cell>
          <cell r="H99">
            <v>30</v>
          </cell>
          <cell r="I99">
            <v>45</v>
          </cell>
          <cell r="J99">
            <v>43</v>
          </cell>
          <cell r="K99">
            <v>51</v>
          </cell>
          <cell r="L99">
            <v>52</v>
          </cell>
          <cell r="M99">
            <v>65</v>
          </cell>
          <cell r="N99">
            <v>44</v>
          </cell>
          <cell r="O99">
            <v>330</v>
          </cell>
        </row>
        <row r="100">
          <cell r="G100" t="str">
            <v>105324-CES. SOTAQUI</v>
          </cell>
          <cell r="H100">
            <v>5</v>
          </cell>
          <cell r="I100">
            <v>2</v>
          </cell>
          <cell r="J100">
            <v>9</v>
          </cell>
          <cell r="K100">
            <v>6</v>
          </cell>
          <cell r="L100">
            <v>4</v>
          </cell>
          <cell r="M100">
            <v>8</v>
          </cell>
          <cell r="N100">
            <v>2</v>
          </cell>
          <cell r="O100">
            <v>36</v>
          </cell>
        </row>
        <row r="101">
          <cell r="G101" t="str">
            <v>105415-P.S.R. BARRAZA</v>
          </cell>
          <cell r="H101">
            <v>0</v>
          </cell>
          <cell r="I101">
            <v>2</v>
          </cell>
          <cell r="K101">
            <v>0</v>
          </cell>
          <cell r="L101">
            <v>4</v>
          </cell>
          <cell r="O101">
            <v>6</v>
          </cell>
        </row>
        <row r="102">
          <cell r="G102" t="str">
            <v>105416-P.S.R. CAMARICO                  </v>
          </cell>
          <cell r="H102">
            <v>0</v>
          </cell>
          <cell r="I102">
            <v>2</v>
          </cell>
          <cell r="J102">
            <v>4</v>
          </cell>
          <cell r="K102">
            <v>0</v>
          </cell>
          <cell r="M102">
            <v>2</v>
          </cell>
          <cell r="N102">
            <v>1</v>
          </cell>
          <cell r="O102">
            <v>9</v>
          </cell>
        </row>
        <row r="103">
          <cell r="G103" t="str">
            <v>105417-P.S.R. ALCONES BAJOS</v>
          </cell>
          <cell r="I103">
            <v>1</v>
          </cell>
          <cell r="K103">
            <v>0</v>
          </cell>
          <cell r="L103">
            <v>2</v>
          </cell>
          <cell r="M103">
            <v>1</v>
          </cell>
          <cell r="N103">
            <v>0</v>
          </cell>
          <cell r="O103">
            <v>4</v>
          </cell>
        </row>
        <row r="104">
          <cell r="G104" t="str">
            <v>105419-P.S.R. LAS SOSSAS</v>
          </cell>
          <cell r="H104">
            <v>0</v>
          </cell>
          <cell r="I104">
            <v>2</v>
          </cell>
          <cell r="K104">
            <v>0</v>
          </cell>
          <cell r="L104">
            <v>1</v>
          </cell>
          <cell r="N104">
            <v>2</v>
          </cell>
          <cell r="O104">
            <v>5</v>
          </cell>
        </row>
        <row r="105">
          <cell r="G105" t="str">
            <v>105420-P.S.R. LIMARI</v>
          </cell>
          <cell r="H105">
            <v>1</v>
          </cell>
          <cell r="I105">
            <v>2</v>
          </cell>
          <cell r="J105">
            <v>2</v>
          </cell>
          <cell r="K105">
            <v>3</v>
          </cell>
          <cell r="L105">
            <v>3</v>
          </cell>
          <cell r="M105">
            <v>2</v>
          </cell>
          <cell r="N105">
            <v>2</v>
          </cell>
          <cell r="O105">
            <v>15</v>
          </cell>
        </row>
        <row r="106">
          <cell r="G106" t="str">
            <v>105422-P.S.R. HORNILLOS</v>
          </cell>
          <cell r="I106">
            <v>1</v>
          </cell>
          <cell r="K106">
            <v>0</v>
          </cell>
          <cell r="L106">
            <v>0</v>
          </cell>
          <cell r="O106">
            <v>1</v>
          </cell>
        </row>
        <row r="107">
          <cell r="G107" t="str">
            <v>105437-P.S.R. CHALINGA</v>
          </cell>
          <cell r="I107">
            <v>1</v>
          </cell>
          <cell r="J107">
            <v>1</v>
          </cell>
          <cell r="L107">
            <v>1</v>
          </cell>
          <cell r="N107">
            <v>0</v>
          </cell>
          <cell r="O107">
            <v>3</v>
          </cell>
        </row>
        <row r="108">
          <cell r="G108" t="str">
            <v>105439-P.S.R. CERRO BLANCO</v>
          </cell>
          <cell r="K108">
            <v>1</v>
          </cell>
          <cell r="L108">
            <v>1</v>
          </cell>
          <cell r="M108">
            <v>1</v>
          </cell>
          <cell r="N108">
            <v>0</v>
          </cell>
          <cell r="O108">
            <v>3</v>
          </cell>
        </row>
        <row r="109">
          <cell r="G109" t="str">
            <v>105507-P.S.R. HUAMALATA</v>
          </cell>
          <cell r="H109">
            <v>3</v>
          </cell>
          <cell r="I109">
            <v>2</v>
          </cell>
          <cell r="J109">
            <v>2</v>
          </cell>
          <cell r="K109">
            <v>0</v>
          </cell>
          <cell r="L109">
            <v>2</v>
          </cell>
          <cell r="M109">
            <v>2</v>
          </cell>
          <cell r="N109">
            <v>3</v>
          </cell>
          <cell r="O109">
            <v>14</v>
          </cell>
        </row>
        <row r="110">
          <cell r="G110" t="str">
            <v>105510-P.S.R. RECOLETA</v>
          </cell>
          <cell r="I110">
            <v>1</v>
          </cell>
          <cell r="J110">
            <v>1</v>
          </cell>
          <cell r="K110">
            <v>2</v>
          </cell>
          <cell r="N110">
            <v>1</v>
          </cell>
          <cell r="O110">
            <v>5</v>
          </cell>
        </row>
        <row r="111">
          <cell r="G111" t="str">
            <v>105722-CECOF SAN JOSE DE LA DEHESA</v>
          </cell>
          <cell r="H111">
            <v>5</v>
          </cell>
          <cell r="I111">
            <v>4</v>
          </cell>
          <cell r="J111">
            <v>12</v>
          </cell>
          <cell r="K111">
            <v>5</v>
          </cell>
          <cell r="L111">
            <v>7</v>
          </cell>
          <cell r="M111">
            <v>6</v>
          </cell>
          <cell r="N111">
            <v>8</v>
          </cell>
          <cell r="O111">
            <v>47</v>
          </cell>
        </row>
        <row r="112">
          <cell r="G112" t="str">
            <v>105723-CECOF LIMARI</v>
          </cell>
          <cell r="H112">
            <v>2</v>
          </cell>
          <cell r="I112">
            <v>4</v>
          </cell>
          <cell r="J112">
            <v>5</v>
          </cell>
          <cell r="K112">
            <v>1</v>
          </cell>
          <cell r="L112">
            <v>5</v>
          </cell>
          <cell r="M112">
            <v>9</v>
          </cell>
          <cell r="N112">
            <v>5</v>
          </cell>
          <cell r="O112">
            <v>31</v>
          </cell>
        </row>
        <row r="113">
          <cell r="G113" t="str">
            <v>04302-COMBARBALÁ</v>
          </cell>
          <cell r="H113">
            <v>11</v>
          </cell>
          <cell r="I113">
            <v>8</v>
          </cell>
          <cell r="J113">
            <v>14</v>
          </cell>
          <cell r="K113">
            <v>14</v>
          </cell>
          <cell r="L113">
            <v>9</v>
          </cell>
          <cell r="M113">
            <v>12</v>
          </cell>
          <cell r="N113">
            <v>13</v>
          </cell>
          <cell r="O113">
            <v>81</v>
          </cell>
        </row>
        <row r="114">
          <cell r="G114" t="str">
            <v>105105-HOSPITAL COMBARBALA</v>
          </cell>
          <cell r="H114">
            <v>6</v>
          </cell>
          <cell r="I114">
            <v>5</v>
          </cell>
          <cell r="J114">
            <v>13</v>
          </cell>
          <cell r="K114">
            <v>10</v>
          </cell>
          <cell r="L114">
            <v>7</v>
          </cell>
          <cell r="M114">
            <v>8</v>
          </cell>
          <cell r="N114">
            <v>6</v>
          </cell>
          <cell r="O114">
            <v>55</v>
          </cell>
        </row>
        <row r="115">
          <cell r="G115" t="str">
            <v>105433-P.S.R. SAN LORENZO</v>
          </cell>
          <cell r="L115">
            <v>0</v>
          </cell>
          <cell r="O115">
            <v>0</v>
          </cell>
        </row>
        <row r="116">
          <cell r="G116" t="str">
            <v>105434-P.S.R. SAN MARCOS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G117" t="str">
            <v>105441-P.S.R. MANQUEHUA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1</v>
          </cell>
          <cell r="O117">
            <v>1</v>
          </cell>
        </row>
        <row r="118">
          <cell r="G118" t="str">
            <v>105459-P.S.R. BARRANCAS                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1</v>
          </cell>
          <cell r="N118">
            <v>1</v>
          </cell>
          <cell r="O118">
            <v>3</v>
          </cell>
        </row>
        <row r="119">
          <cell r="G119" t="str">
            <v>105460-P.S.R. COGOTI 18</v>
          </cell>
          <cell r="H119">
            <v>2</v>
          </cell>
          <cell r="I119">
            <v>1</v>
          </cell>
          <cell r="K119">
            <v>1</v>
          </cell>
          <cell r="L119">
            <v>0</v>
          </cell>
          <cell r="M119">
            <v>2</v>
          </cell>
          <cell r="N119">
            <v>2</v>
          </cell>
          <cell r="O119">
            <v>8</v>
          </cell>
        </row>
        <row r="120">
          <cell r="G120" t="str">
            <v>105461-P.S.R. EL HUACHO</v>
          </cell>
          <cell r="J120">
            <v>0</v>
          </cell>
          <cell r="K120">
            <v>1</v>
          </cell>
          <cell r="M120">
            <v>0</v>
          </cell>
          <cell r="N120">
            <v>0</v>
          </cell>
          <cell r="O120">
            <v>1</v>
          </cell>
        </row>
        <row r="121">
          <cell r="G121" t="str">
            <v>105462-P.S.R. EL SAUCE</v>
          </cell>
          <cell r="I121">
            <v>0</v>
          </cell>
          <cell r="J121">
            <v>0</v>
          </cell>
          <cell r="K121">
            <v>1</v>
          </cell>
          <cell r="L121">
            <v>1</v>
          </cell>
          <cell r="N121">
            <v>0</v>
          </cell>
          <cell r="O121">
            <v>2</v>
          </cell>
        </row>
        <row r="122">
          <cell r="G122" t="str">
            <v>105463-P.S.R. QUILITAPIA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1</v>
          </cell>
          <cell r="O122">
            <v>1</v>
          </cell>
        </row>
        <row r="123">
          <cell r="G123" t="str">
            <v>105464-P.S.R. LA LIGUA</v>
          </cell>
          <cell r="H123">
            <v>3</v>
          </cell>
          <cell r="I123">
            <v>0</v>
          </cell>
          <cell r="J123">
            <v>1</v>
          </cell>
          <cell r="K123">
            <v>1</v>
          </cell>
          <cell r="M123">
            <v>1</v>
          </cell>
          <cell r="N123">
            <v>2</v>
          </cell>
          <cell r="O123">
            <v>8</v>
          </cell>
        </row>
        <row r="124">
          <cell r="G124" t="str">
            <v>105465-P.S.R. RAMADILLA</v>
          </cell>
          <cell r="H124">
            <v>0</v>
          </cell>
          <cell r="J124">
            <v>0</v>
          </cell>
          <cell r="L124">
            <v>0</v>
          </cell>
          <cell r="O124">
            <v>0</v>
          </cell>
        </row>
        <row r="125">
          <cell r="G125" t="str">
            <v>105466-P.S.R. VALLE HERMOSO</v>
          </cell>
          <cell r="H125">
            <v>0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1</v>
          </cell>
        </row>
        <row r="126">
          <cell r="G126" t="str">
            <v>105490-P.S.R. EL DURAZNO</v>
          </cell>
          <cell r="H126">
            <v>0</v>
          </cell>
          <cell r="I126">
            <v>1</v>
          </cell>
          <cell r="M126">
            <v>0</v>
          </cell>
          <cell r="O126">
            <v>1</v>
          </cell>
        </row>
        <row r="127">
          <cell r="G127" t="str">
            <v>04303-MONTE PATRIA</v>
          </cell>
          <cell r="H127">
            <v>43</v>
          </cell>
          <cell r="I127">
            <v>50</v>
          </cell>
          <cell r="J127">
            <v>34</v>
          </cell>
          <cell r="K127">
            <v>27</v>
          </cell>
          <cell r="L127">
            <v>47</v>
          </cell>
          <cell r="M127">
            <v>27</v>
          </cell>
          <cell r="N127">
            <v>43</v>
          </cell>
          <cell r="O127">
            <v>271</v>
          </cell>
        </row>
        <row r="128">
          <cell r="G128" t="str">
            <v>105307-CES. RURAL MONTE PATRIA</v>
          </cell>
          <cell r="H128">
            <v>18</v>
          </cell>
          <cell r="I128">
            <v>25</v>
          </cell>
          <cell r="J128">
            <v>12</v>
          </cell>
          <cell r="K128">
            <v>9</v>
          </cell>
          <cell r="L128">
            <v>21</v>
          </cell>
          <cell r="M128">
            <v>14</v>
          </cell>
          <cell r="N128">
            <v>10</v>
          </cell>
          <cell r="O128">
            <v>109</v>
          </cell>
        </row>
        <row r="129">
          <cell r="G129" t="str">
            <v>105311-CES. RURAL CHAÑARAL ALTO</v>
          </cell>
          <cell r="H129">
            <v>5</v>
          </cell>
          <cell r="I129">
            <v>2</v>
          </cell>
          <cell r="J129">
            <v>7</v>
          </cell>
          <cell r="K129">
            <v>5</v>
          </cell>
          <cell r="L129">
            <v>5</v>
          </cell>
          <cell r="M129">
            <v>2</v>
          </cell>
          <cell r="N129">
            <v>6</v>
          </cell>
          <cell r="O129">
            <v>32</v>
          </cell>
        </row>
        <row r="130">
          <cell r="G130" t="str">
            <v>105312-CES. RURAL CAREN</v>
          </cell>
          <cell r="H130">
            <v>2</v>
          </cell>
          <cell r="I130">
            <v>5</v>
          </cell>
          <cell r="J130">
            <v>2</v>
          </cell>
          <cell r="K130">
            <v>0</v>
          </cell>
          <cell r="L130">
            <v>4</v>
          </cell>
          <cell r="M130">
            <v>2</v>
          </cell>
          <cell r="N130">
            <v>2</v>
          </cell>
          <cell r="O130">
            <v>17</v>
          </cell>
        </row>
        <row r="131">
          <cell r="G131" t="str">
            <v>105318-CES. RURAL EL PALQUI</v>
          </cell>
          <cell r="H131">
            <v>9</v>
          </cell>
          <cell r="I131">
            <v>13</v>
          </cell>
          <cell r="J131">
            <v>10</v>
          </cell>
          <cell r="K131">
            <v>9</v>
          </cell>
          <cell r="L131">
            <v>13</v>
          </cell>
          <cell r="M131">
            <v>3</v>
          </cell>
          <cell r="N131">
            <v>20</v>
          </cell>
          <cell r="O131">
            <v>77</v>
          </cell>
        </row>
        <row r="132">
          <cell r="G132" t="str">
            <v>105425-P.S.R. CHILECITO</v>
          </cell>
          <cell r="J132">
            <v>2</v>
          </cell>
          <cell r="M132">
            <v>1</v>
          </cell>
          <cell r="N132">
            <v>0</v>
          </cell>
          <cell r="O132">
            <v>3</v>
          </cell>
        </row>
        <row r="133">
          <cell r="G133" t="str">
            <v>105427-P.S.R. HACIENDA VALDIVIA</v>
          </cell>
          <cell r="H133">
            <v>0</v>
          </cell>
          <cell r="I133">
            <v>0</v>
          </cell>
          <cell r="J133">
            <v>0</v>
          </cell>
          <cell r="K133">
            <v>1</v>
          </cell>
          <cell r="L133">
            <v>1</v>
          </cell>
          <cell r="M133">
            <v>1</v>
          </cell>
          <cell r="N133">
            <v>4</v>
          </cell>
          <cell r="O133">
            <v>7</v>
          </cell>
        </row>
        <row r="134">
          <cell r="G134" t="str">
            <v>105428-P.S.R. HUATULAME</v>
          </cell>
          <cell r="H134">
            <v>2</v>
          </cell>
          <cell r="J134">
            <v>0</v>
          </cell>
          <cell r="K134">
            <v>1</v>
          </cell>
          <cell r="M134">
            <v>1</v>
          </cell>
          <cell r="N134">
            <v>0</v>
          </cell>
          <cell r="O134">
            <v>4</v>
          </cell>
        </row>
        <row r="135">
          <cell r="G135" t="str">
            <v>105430-P.S.R. MIALQUI</v>
          </cell>
          <cell r="H135">
            <v>2</v>
          </cell>
          <cell r="J135">
            <v>0</v>
          </cell>
          <cell r="M135">
            <v>0</v>
          </cell>
          <cell r="O135">
            <v>2</v>
          </cell>
        </row>
        <row r="136">
          <cell r="G136" t="str">
            <v>105431-P.S.R. PEDREGAL</v>
          </cell>
          <cell r="H136">
            <v>1</v>
          </cell>
          <cell r="I136">
            <v>0</v>
          </cell>
          <cell r="K136">
            <v>0</v>
          </cell>
          <cell r="M136">
            <v>1</v>
          </cell>
          <cell r="O136">
            <v>2</v>
          </cell>
        </row>
        <row r="137">
          <cell r="G137" t="str">
            <v>105432-P.S.R. RAPEL</v>
          </cell>
          <cell r="H137">
            <v>2</v>
          </cell>
          <cell r="I137">
            <v>3</v>
          </cell>
          <cell r="L137">
            <v>1</v>
          </cell>
          <cell r="M137">
            <v>0</v>
          </cell>
          <cell r="O137">
            <v>6</v>
          </cell>
        </row>
        <row r="138">
          <cell r="G138" t="str">
            <v>105435-P.S.R. TULAHUEN</v>
          </cell>
          <cell r="H138">
            <v>2</v>
          </cell>
          <cell r="I138">
            <v>2</v>
          </cell>
          <cell r="J138">
            <v>0</v>
          </cell>
          <cell r="K138">
            <v>2</v>
          </cell>
          <cell r="L138">
            <v>2</v>
          </cell>
          <cell r="M138">
            <v>1</v>
          </cell>
          <cell r="N138">
            <v>0</v>
          </cell>
          <cell r="O138">
            <v>9</v>
          </cell>
        </row>
        <row r="139">
          <cell r="G139" t="str">
            <v>105436-P.S.R. EL MAITEN</v>
          </cell>
          <cell r="I139">
            <v>0</v>
          </cell>
          <cell r="J139">
            <v>1</v>
          </cell>
          <cell r="M139">
            <v>1</v>
          </cell>
          <cell r="O139">
            <v>2</v>
          </cell>
        </row>
        <row r="140">
          <cell r="G140" t="str">
            <v>105489-P.S.R. RAMADAS DE TULAHUEN</v>
          </cell>
          <cell r="K140">
            <v>0</v>
          </cell>
          <cell r="N140">
            <v>1</v>
          </cell>
          <cell r="O140">
            <v>1</v>
          </cell>
        </row>
        <row r="141">
          <cell r="G141" t="str">
            <v>04304-PUNITAQUI</v>
          </cell>
          <cell r="H141">
            <v>13</v>
          </cell>
          <cell r="I141">
            <v>19</v>
          </cell>
          <cell r="J141">
            <v>20</v>
          </cell>
          <cell r="K141">
            <v>10</v>
          </cell>
          <cell r="L141">
            <v>18</v>
          </cell>
          <cell r="M141">
            <v>14</v>
          </cell>
          <cell r="N141">
            <v>15</v>
          </cell>
          <cell r="O141">
            <v>109</v>
          </cell>
        </row>
        <row r="142">
          <cell r="G142" t="str">
            <v>105308-CES. RURAL PUNITAQUI</v>
          </cell>
          <cell r="H142">
            <v>12</v>
          </cell>
          <cell r="I142">
            <v>19</v>
          </cell>
          <cell r="J142">
            <v>20</v>
          </cell>
          <cell r="K142">
            <v>10</v>
          </cell>
          <cell r="L142">
            <v>18</v>
          </cell>
          <cell r="M142">
            <v>14</v>
          </cell>
          <cell r="N142">
            <v>15</v>
          </cell>
          <cell r="O142">
            <v>108</v>
          </cell>
        </row>
        <row r="143">
          <cell r="G143" t="str">
            <v>105440-P.S.R. DIVISADERO</v>
          </cell>
          <cell r="K143">
            <v>0</v>
          </cell>
          <cell r="O143">
            <v>0</v>
          </cell>
        </row>
        <row r="144">
          <cell r="G144" t="str">
            <v>105442-P.S.R. SAN PEDRO DE QUILES</v>
          </cell>
          <cell r="H144">
            <v>1</v>
          </cell>
          <cell r="O144">
            <v>1</v>
          </cell>
        </row>
        <row r="145">
          <cell r="G145" t="str">
            <v>04305-RIO HURATDO</v>
          </cell>
          <cell r="H145">
            <v>3</v>
          </cell>
          <cell r="I145">
            <v>5</v>
          </cell>
          <cell r="J145">
            <v>3</v>
          </cell>
          <cell r="K145">
            <v>3</v>
          </cell>
          <cell r="L145">
            <v>4</v>
          </cell>
          <cell r="M145">
            <v>3</v>
          </cell>
          <cell r="N145">
            <v>0</v>
          </cell>
          <cell r="O145">
            <v>21</v>
          </cell>
        </row>
        <row r="146">
          <cell r="G146" t="str">
            <v>105310-CES. RURAL PICHASCA</v>
          </cell>
          <cell r="H146">
            <v>1</v>
          </cell>
          <cell r="I146">
            <v>4</v>
          </cell>
          <cell r="J146">
            <v>0</v>
          </cell>
          <cell r="K146">
            <v>1</v>
          </cell>
          <cell r="L146">
            <v>1</v>
          </cell>
          <cell r="M146">
            <v>0</v>
          </cell>
          <cell r="N146">
            <v>0</v>
          </cell>
          <cell r="O146">
            <v>7</v>
          </cell>
        </row>
        <row r="147">
          <cell r="G147" t="str">
            <v>105409-P.S.R. EL CHAÑAR</v>
          </cell>
          <cell r="J147">
            <v>1</v>
          </cell>
          <cell r="L147">
            <v>1</v>
          </cell>
          <cell r="O147">
            <v>2</v>
          </cell>
        </row>
        <row r="148">
          <cell r="G148" t="str">
            <v>105410-P.S.R. HURTADO</v>
          </cell>
          <cell r="H148">
            <v>1</v>
          </cell>
          <cell r="J148">
            <v>0</v>
          </cell>
          <cell r="L148">
            <v>1</v>
          </cell>
          <cell r="M148">
            <v>1</v>
          </cell>
          <cell r="O148">
            <v>3</v>
          </cell>
        </row>
        <row r="149">
          <cell r="G149" t="str">
            <v>105411-P.S.R. LAS BREAS</v>
          </cell>
          <cell r="J149">
            <v>1</v>
          </cell>
          <cell r="L149">
            <v>0</v>
          </cell>
          <cell r="M149">
            <v>0</v>
          </cell>
          <cell r="O149">
            <v>1</v>
          </cell>
        </row>
        <row r="150">
          <cell r="G150" t="str">
            <v>105413-P.S.R. SAMO ALTO</v>
          </cell>
          <cell r="J150">
            <v>0</v>
          </cell>
          <cell r="M150">
            <v>1</v>
          </cell>
          <cell r="O150">
            <v>1</v>
          </cell>
        </row>
        <row r="151">
          <cell r="G151" t="str">
            <v>105414-P.S.R. SERON</v>
          </cell>
          <cell r="I151">
            <v>1</v>
          </cell>
          <cell r="J151">
            <v>0</v>
          </cell>
          <cell r="L151">
            <v>1</v>
          </cell>
          <cell r="M151">
            <v>1</v>
          </cell>
          <cell r="O151">
            <v>3</v>
          </cell>
        </row>
        <row r="152">
          <cell r="G152" t="str">
            <v>105503-P.S.R. TABAQUEROS</v>
          </cell>
          <cell r="H152">
            <v>1</v>
          </cell>
          <cell r="J152">
            <v>1</v>
          </cell>
          <cell r="K152">
            <v>2</v>
          </cell>
          <cell r="L152">
            <v>0</v>
          </cell>
          <cell r="N152">
            <v>0</v>
          </cell>
          <cell r="O152">
            <v>4</v>
          </cell>
        </row>
        <row r="153">
          <cell r="G153" t="str">
            <v>Total general</v>
          </cell>
          <cell r="H153">
            <v>664</v>
          </cell>
          <cell r="I153">
            <v>645</v>
          </cell>
          <cell r="J153">
            <v>816</v>
          </cell>
          <cell r="K153">
            <v>573</v>
          </cell>
          <cell r="L153">
            <v>731</v>
          </cell>
          <cell r="M153">
            <v>573</v>
          </cell>
          <cell r="N153">
            <v>639</v>
          </cell>
          <cell r="O153">
            <v>4641</v>
          </cell>
        </row>
      </sheetData>
      <sheetData sheetId="1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782</v>
          </cell>
          <cell r="I4">
            <v>1234</v>
          </cell>
          <cell r="J4">
            <v>1059</v>
          </cell>
          <cell r="K4">
            <v>689</v>
          </cell>
          <cell r="L4">
            <v>1069</v>
          </cell>
          <cell r="M4">
            <v>888</v>
          </cell>
          <cell r="N4">
            <v>1032</v>
          </cell>
          <cell r="O4">
            <v>6753</v>
          </cell>
        </row>
        <row r="5">
          <cell r="G5" t="str">
            <v>105300-CES. CARDENAL CARO</v>
          </cell>
          <cell r="I5">
            <v>328</v>
          </cell>
          <cell r="J5">
            <v>229</v>
          </cell>
          <cell r="K5">
            <v>123</v>
          </cell>
          <cell r="L5">
            <v>249</v>
          </cell>
          <cell r="M5">
            <v>132</v>
          </cell>
          <cell r="N5">
            <v>287</v>
          </cell>
          <cell r="O5">
            <v>1348</v>
          </cell>
        </row>
        <row r="6">
          <cell r="G6" t="str">
            <v>105301-CES. LAS COMPAÑIAS</v>
          </cell>
          <cell r="H6">
            <v>215</v>
          </cell>
          <cell r="I6">
            <v>181</v>
          </cell>
          <cell r="J6">
            <v>146</v>
          </cell>
          <cell r="K6">
            <v>125</v>
          </cell>
          <cell r="L6">
            <v>168</v>
          </cell>
          <cell r="M6">
            <v>129</v>
          </cell>
          <cell r="N6">
            <v>145</v>
          </cell>
          <cell r="O6">
            <v>1109</v>
          </cell>
        </row>
        <row r="7">
          <cell r="G7" t="str">
            <v>105302-CES. PEDRO AGUIRRE C.</v>
          </cell>
          <cell r="H7">
            <v>48</v>
          </cell>
          <cell r="I7">
            <v>120</v>
          </cell>
          <cell r="J7">
            <v>46</v>
          </cell>
          <cell r="K7">
            <v>63</v>
          </cell>
          <cell r="L7">
            <v>72</v>
          </cell>
          <cell r="M7">
            <v>99</v>
          </cell>
          <cell r="N7">
            <v>142</v>
          </cell>
          <cell r="O7">
            <v>590</v>
          </cell>
        </row>
        <row r="8">
          <cell r="G8" t="str">
            <v>105313-CES. SCHAFFHAUSER</v>
          </cell>
          <cell r="H8">
            <v>177</v>
          </cell>
          <cell r="I8">
            <v>314</v>
          </cell>
          <cell r="J8">
            <v>362</v>
          </cell>
          <cell r="K8">
            <v>128</v>
          </cell>
          <cell r="L8">
            <v>248</v>
          </cell>
          <cell r="M8">
            <v>253</v>
          </cell>
          <cell r="N8">
            <v>118</v>
          </cell>
          <cell r="O8">
            <v>1600</v>
          </cell>
        </row>
        <row r="9">
          <cell r="G9" t="str">
            <v>105319-CES. CARDENAL R.S.H.</v>
          </cell>
          <cell r="H9">
            <v>93</v>
          </cell>
          <cell r="I9">
            <v>78</v>
          </cell>
          <cell r="J9">
            <v>41</v>
          </cell>
          <cell r="K9">
            <v>83</v>
          </cell>
          <cell r="L9">
            <v>85</v>
          </cell>
          <cell r="M9">
            <v>55</v>
          </cell>
          <cell r="N9">
            <v>69</v>
          </cell>
          <cell r="O9">
            <v>504</v>
          </cell>
        </row>
        <row r="10">
          <cell r="G10" t="str">
            <v>105325-CESFAM JUAN PABLO II</v>
          </cell>
          <cell r="H10">
            <v>141</v>
          </cell>
          <cell r="I10">
            <v>101</v>
          </cell>
          <cell r="J10">
            <v>121</v>
          </cell>
          <cell r="K10">
            <v>67</v>
          </cell>
          <cell r="L10">
            <v>119</v>
          </cell>
          <cell r="M10">
            <v>62</v>
          </cell>
          <cell r="N10">
            <v>124</v>
          </cell>
          <cell r="O10">
            <v>735</v>
          </cell>
        </row>
        <row r="11">
          <cell r="G11" t="str">
            <v>105400-P.S.R. ALGARROBITO            </v>
          </cell>
          <cell r="H11">
            <v>30</v>
          </cell>
          <cell r="I11">
            <v>53</v>
          </cell>
          <cell r="J11">
            <v>27</v>
          </cell>
          <cell r="K11">
            <v>18</v>
          </cell>
          <cell r="L11">
            <v>22</v>
          </cell>
          <cell r="M11">
            <v>21</v>
          </cell>
          <cell r="N11">
            <v>12</v>
          </cell>
          <cell r="O11">
            <v>183</v>
          </cell>
        </row>
        <row r="12">
          <cell r="G12" t="str">
            <v>105401-P.S.R. LAS ROJAS</v>
          </cell>
          <cell r="H12">
            <v>2</v>
          </cell>
          <cell r="I12">
            <v>9</v>
          </cell>
          <cell r="J12">
            <v>16</v>
          </cell>
          <cell r="K12">
            <v>5</v>
          </cell>
          <cell r="L12">
            <v>12</v>
          </cell>
          <cell r="M12">
            <v>28</v>
          </cell>
          <cell r="N12">
            <v>14</v>
          </cell>
          <cell r="O12">
            <v>86</v>
          </cell>
        </row>
        <row r="13">
          <cell r="G13" t="str">
            <v>105402-P.S.R. EL ROMERO</v>
          </cell>
          <cell r="H13">
            <v>13</v>
          </cell>
          <cell r="I13">
            <v>5</v>
          </cell>
          <cell r="J13">
            <v>7</v>
          </cell>
          <cell r="K13">
            <v>14</v>
          </cell>
          <cell r="L13">
            <v>17</v>
          </cell>
          <cell r="M13">
            <v>25</v>
          </cell>
          <cell r="N13">
            <v>18</v>
          </cell>
          <cell r="O13">
            <v>99</v>
          </cell>
        </row>
        <row r="14">
          <cell r="G14" t="str">
            <v>105499-P.S.R. LAMBERT</v>
          </cell>
          <cell r="H14">
            <v>6</v>
          </cell>
          <cell r="I14">
            <v>2</v>
          </cell>
          <cell r="J14">
            <v>13</v>
          </cell>
          <cell r="K14">
            <v>4</v>
          </cell>
          <cell r="L14">
            <v>24</v>
          </cell>
          <cell r="M14">
            <v>36</v>
          </cell>
          <cell r="N14">
            <v>25</v>
          </cell>
          <cell r="O14">
            <v>110</v>
          </cell>
        </row>
        <row r="15">
          <cell r="G15" t="str">
            <v>105700-CECOF VILLA EL INDIO</v>
          </cell>
          <cell r="H15">
            <v>27</v>
          </cell>
          <cell r="I15">
            <v>23</v>
          </cell>
          <cell r="J15">
            <v>35</v>
          </cell>
          <cell r="K15">
            <v>30</v>
          </cell>
          <cell r="L15">
            <v>26</v>
          </cell>
          <cell r="M15">
            <v>32</v>
          </cell>
          <cell r="N15">
            <v>50</v>
          </cell>
          <cell r="O15">
            <v>223</v>
          </cell>
        </row>
        <row r="16">
          <cell r="G16" t="str">
            <v>105701-CECOF VILLA ALEMANIA</v>
          </cell>
          <cell r="H16">
            <v>11</v>
          </cell>
          <cell r="I16">
            <v>7</v>
          </cell>
          <cell r="J16">
            <v>6</v>
          </cell>
          <cell r="K16">
            <v>20</v>
          </cell>
          <cell r="L16">
            <v>14</v>
          </cell>
          <cell r="M16">
            <v>7</v>
          </cell>
          <cell r="N16">
            <v>12</v>
          </cell>
          <cell r="O16">
            <v>77</v>
          </cell>
        </row>
        <row r="17">
          <cell r="G17" t="str">
            <v>105702-CECOF VILLA LAMBERT</v>
          </cell>
          <cell r="H17">
            <v>19</v>
          </cell>
          <cell r="I17">
            <v>13</v>
          </cell>
          <cell r="J17">
            <v>10</v>
          </cell>
          <cell r="K17">
            <v>9</v>
          </cell>
          <cell r="L17">
            <v>13</v>
          </cell>
          <cell r="M17">
            <v>9</v>
          </cell>
          <cell r="N17">
            <v>16</v>
          </cell>
          <cell r="O17">
            <v>89</v>
          </cell>
        </row>
        <row r="18">
          <cell r="G18" t="str">
            <v>04102-COQUIMBO</v>
          </cell>
          <cell r="H18">
            <v>1439</v>
          </cell>
          <cell r="I18">
            <v>1331</v>
          </cell>
          <cell r="J18">
            <v>1257</v>
          </cell>
          <cell r="K18">
            <v>1420</v>
          </cell>
          <cell r="L18">
            <v>1609</v>
          </cell>
          <cell r="M18">
            <v>1143</v>
          </cell>
          <cell r="N18">
            <v>1058</v>
          </cell>
          <cell r="O18">
            <v>9257</v>
          </cell>
        </row>
        <row r="19">
          <cell r="G19" t="str">
            <v>105101-HOSPITAL COQUIMBO</v>
          </cell>
          <cell r="N19">
            <v>14</v>
          </cell>
          <cell r="O19">
            <v>14</v>
          </cell>
        </row>
        <row r="20">
          <cell r="G20" t="str">
            <v>105303-CES. SAN JUAN</v>
          </cell>
          <cell r="H20">
            <v>271</v>
          </cell>
          <cell r="I20">
            <v>237</v>
          </cell>
          <cell r="J20">
            <v>84</v>
          </cell>
          <cell r="K20">
            <v>551</v>
          </cell>
          <cell r="L20">
            <v>712</v>
          </cell>
          <cell r="M20">
            <v>403</v>
          </cell>
          <cell r="N20">
            <v>381</v>
          </cell>
          <cell r="O20">
            <v>2639</v>
          </cell>
        </row>
        <row r="21">
          <cell r="G21" t="str">
            <v>105304-CES. SANTA CECILIA</v>
          </cell>
          <cell r="H21">
            <v>241</v>
          </cell>
          <cell r="I21">
            <v>246</v>
          </cell>
          <cell r="J21">
            <v>264</v>
          </cell>
          <cell r="K21">
            <v>201</v>
          </cell>
          <cell r="L21">
            <v>286</v>
          </cell>
          <cell r="M21">
            <v>207</v>
          </cell>
          <cell r="N21">
            <v>145</v>
          </cell>
          <cell r="O21">
            <v>1590</v>
          </cell>
        </row>
        <row r="22">
          <cell r="G22" t="str">
            <v>105305-CES. TIERRAS BLANCAS</v>
          </cell>
          <cell r="H22">
            <v>396</v>
          </cell>
          <cell r="I22">
            <v>359</v>
          </cell>
          <cell r="J22">
            <v>397</v>
          </cell>
          <cell r="K22">
            <v>272</v>
          </cell>
          <cell r="L22">
            <v>208</v>
          </cell>
          <cell r="M22">
            <v>158</v>
          </cell>
          <cell r="N22">
            <v>146</v>
          </cell>
          <cell r="O22">
            <v>1936</v>
          </cell>
        </row>
        <row r="23">
          <cell r="G23" t="str">
            <v>105321-CES. RURAL  TONGOY</v>
          </cell>
          <cell r="H23">
            <v>76</v>
          </cell>
          <cell r="I23">
            <v>29</v>
          </cell>
          <cell r="J23">
            <v>46</v>
          </cell>
          <cell r="K23">
            <v>43</v>
          </cell>
          <cell r="L23">
            <v>39</v>
          </cell>
          <cell r="M23">
            <v>16</v>
          </cell>
          <cell r="N23">
            <v>24</v>
          </cell>
          <cell r="O23">
            <v>273</v>
          </cell>
        </row>
        <row r="24">
          <cell r="G24" t="str">
            <v>105323-CES. DR. SERGIO AGUILAR</v>
          </cell>
          <cell r="H24">
            <v>352</v>
          </cell>
          <cell r="I24">
            <v>416</v>
          </cell>
          <cell r="J24">
            <v>338</v>
          </cell>
          <cell r="K24">
            <v>250</v>
          </cell>
          <cell r="L24">
            <v>242</v>
          </cell>
          <cell r="M24">
            <v>270</v>
          </cell>
          <cell r="N24">
            <v>261</v>
          </cell>
          <cell r="O24">
            <v>2129</v>
          </cell>
        </row>
        <row r="25">
          <cell r="G25" t="str">
            <v>105404-P.S.R. EL TANGUE                         </v>
          </cell>
          <cell r="H25">
            <v>1</v>
          </cell>
          <cell r="J25">
            <v>12</v>
          </cell>
          <cell r="L25">
            <v>15</v>
          </cell>
          <cell r="M25">
            <v>7</v>
          </cell>
          <cell r="N25">
            <v>16</v>
          </cell>
          <cell r="O25">
            <v>51</v>
          </cell>
        </row>
        <row r="26">
          <cell r="G26" t="str">
            <v>105405-P.S.R. GUANAQUEROS</v>
          </cell>
          <cell r="H26">
            <v>22</v>
          </cell>
          <cell r="I26">
            <v>8</v>
          </cell>
          <cell r="J26">
            <v>2</v>
          </cell>
          <cell r="K26">
            <v>12</v>
          </cell>
          <cell r="L26">
            <v>35</v>
          </cell>
          <cell r="M26">
            <v>1</v>
          </cell>
          <cell r="N26">
            <v>1</v>
          </cell>
          <cell r="O26">
            <v>81</v>
          </cell>
        </row>
        <row r="27">
          <cell r="G27" t="str">
            <v>105406-P.S.R. PAN DE AZUCAR</v>
          </cell>
          <cell r="H27">
            <v>59</v>
          </cell>
          <cell r="I27">
            <v>29</v>
          </cell>
          <cell r="J27">
            <v>45</v>
          </cell>
          <cell r="K27">
            <v>64</v>
          </cell>
          <cell r="L27">
            <v>38</v>
          </cell>
          <cell r="M27">
            <v>52</v>
          </cell>
          <cell r="N27">
            <v>54</v>
          </cell>
          <cell r="O27">
            <v>341</v>
          </cell>
        </row>
        <row r="28">
          <cell r="G28" t="str">
            <v>105407-P.S.R. TAMBILLOS</v>
          </cell>
          <cell r="H28">
            <v>1</v>
          </cell>
          <cell r="J28">
            <v>3</v>
          </cell>
          <cell r="L28">
            <v>5</v>
          </cell>
          <cell r="M28">
            <v>5</v>
          </cell>
          <cell r="O28">
            <v>14</v>
          </cell>
        </row>
        <row r="29">
          <cell r="G29" t="str">
            <v>105705-CECOF EL ALBA</v>
          </cell>
          <cell r="H29">
            <v>20</v>
          </cell>
          <cell r="I29">
            <v>7</v>
          </cell>
          <cell r="J29">
            <v>66</v>
          </cell>
          <cell r="K29">
            <v>27</v>
          </cell>
          <cell r="L29">
            <v>29</v>
          </cell>
          <cell r="M29">
            <v>24</v>
          </cell>
          <cell r="N29">
            <v>16</v>
          </cell>
          <cell r="O29">
            <v>189</v>
          </cell>
        </row>
        <row r="30">
          <cell r="G30" t="str">
            <v>04103-ANDACOLLO</v>
          </cell>
          <cell r="H30">
            <v>146</v>
          </cell>
          <cell r="I30">
            <v>149</v>
          </cell>
          <cell r="J30">
            <v>156</v>
          </cell>
          <cell r="K30">
            <v>178</v>
          </cell>
          <cell r="L30">
            <v>131</v>
          </cell>
          <cell r="M30">
            <v>132</v>
          </cell>
          <cell r="N30">
            <v>120</v>
          </cell>
          <cell r="O30">
            <v>1012</v>
          </cell>
        </row>
        <row r="31">
          <cell r="G31" t="str">
            <v>105106-HOSPITAL ANDACOLLO</v>
          </cell>
          <cell r="H31">
            <v>146</v>
          </cell>
          <cell r="I31">
            <v>149</v>
          </cell>
          <cell r="J31">
            <v>156</v>
          </cell>
          <cell r="K31">
            <v>178</v>
          </cell>
          <cell r="L31">
            <v>131</v>
          </cell>
          <cell r="M31">
            <v>132</v>
          </cell>
          <cell r="N31">
            <v>120</v>
          </cell>
          <cell r="O31">
            <v>1012</v>
          </cell>
        </row>
        <row r="32">
          <cell r="G32" t="str">
            <v>04104-LA HIGUERA</v>
          </cell>
          <cell r="H32">
            <v>76</v>
          </cell>
          <cell r="I32">
            <v>45</v>
          </cell>
          <cell r="J32">
            <v>34</v>
          </cell>
          <cell r="K32">
            <v>24</v>
          </cell>
          <cell r="L32">
            <v>29</v>
          </cell>
          <cell r="M32">
            <v>24</v>
          </cell>
          <cell r="N32">
            <v>30</v>
          </cell>
          <cell r="O32">
            <v>262</v>
          </cell>
        </row>
        <row r="33">
          <cell r="G33" t="str">
            <v>105314-CES. LA HIGUERA</v>
          </cell>
          <cell r="H33">
            <v>25</v>
          </cell>
          <cell r="I33">
            <v>24</v>
          </cell>
          <cell r="J33">
            <v>5</v>
          </cell>
          <cell r="K33">
            <v>7</v>
          </cell>
          <cell r="L33">
            <v>3</v>
          </cell>
          <cell r="M33">
            <v>10</v>
          </cell>
          <cell r="N33">
            <v>11</v>
          </cell>
          <cell r="O33">
            <v>85</v>
          </cell>
        </row>
        <row r="34">
          <cell r="G34" t="str">
            <v>105500-P.S.R. CALETA HORNOS        </v>
          </cell>
          <cell r="H34">
            <v>22</v>
          </cell>
          <cell r="I34">
            <v>10</v>
          </cell>
          <cell r="J34">
            <v>16</v>
          </cell>
          <cell r="K34">
            <v>7</v>
          </cell>
          <cell r="L34">
            <v>15</v>
          </cell>
          <cell r="M34">
            <v>4</v>
          </cell>
          <cell r="N34">
            <v>10</v>
          </cell>
          <cell r="O34">
            <v>84</v>
          </cell>
        </row>
        <row r="35">
          <cell r="G35" t="str">
            <v>105505-P.S.R. LOS CHOROS</v>
          </cell>
          <cell r="H35">
            <v>10</v>
          </cell>
          <cell r="I35">
            <v>4</v>
          </cell>
          <cell r="J35">
            <v>2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32</v>
          </cell>
        </row>
        <row r="36">
          <cell r="G36" t="str">
            <v>105506-P.S.R. EL TRAPICHE</v>
          </cell>
          <cell r="H36">
            <v>19</v>
          </cell>
          <cell r="I36">
            <v>7</v>
          </cell>
          <cell r="J36">
            <v>11</v>
          </cell>
          <cell r="K36">
            <v>6</v>
          </cell>
          <cell r="L36">
            <v>7</v>
          </cell>
          <cell r="M36">
            <v>6</v>
          </cell>
          <cell r="N36">
            <v>5</v>
          </cell>
          <cell r="O36">
            <v>61</v>
          </cell>
        </row>
        <row r="37">
          <cell r="G37" t="str">
            <v>04105-PAIHUANO</v>
          </cell>
          <cell r="H37">
            <v>49</v>
          </cell>
          <cell r="I37">
            <v>20</v>
          </cell>
          <cell r="J37">
            <v>37</v>
          </cell>
          <cell r="K37">
            <v>21</v>
          </cell>
          <cell r="L37">
            <v>53</v>
          </cell>
          <cell r="M37">
            <v>33</v>
          </cell>
          <cell r="N37">
            <v>57</v>
          </cell>
          <cell r="O37">
            <v>270</v>
          </cell>
        </row>
        <row r="38">
          <cell r="G38" t="str">
            <v>105306-CES. PAIHUANO</v>
          </cell>
          <cell r="H38">
            <v>44</v>
          </cell>
          <cell r="I38">
            <v>16</v>
          </cell>
          <cell r="J38">
            <v>33</v>
          </cell>
          <cell r="K38">
            <v>15</v>
          </cell>
          <cell r="L38">
            <v>44</v>
          </cell>
          <cell r="M38">
            <v>18</v>
          </cell>
          <cell r="N38">
            <v>23</v>
          </cell>
          <cell r="O38">
            <v>193</v>
          </cell>
        </row>
        <row r="39">
          <cell r="G39" t="str">
            <v>105475-P.S.R. HORCON</v>
          </cell>
          <cell r="H39">
            <v>4</v>
          </cell>
          <cell r="L39">
            <v>3</v>
          </cell>
          <cell r="M39">
            <v>5</v>
          </cell>
          <cell r="N39">
            <v>16</v>
          </cell>
          <cell r="O39">
            <v>28</v>
          </cell>
        </row>
        <row r="40">
          <cell r="G40" t="str">
            <v>105476-P.S.R. MONTE GRANDE</v>
          </cell>
          <cell r="I40">
            <v>2</v>
          </cell>
          <cell r="K40">
            <v>1</v>
          </cell>
          <cell r="M40">
            <v>1</v>
          </cell>
          <cell r="N40">
            <v>6</v>
          </cell>
          <cell r="O40">
            <v>10</v>
          </cell>
        </row>
        <row r="41">
          <cell r="G41" t="str">
            <v>105477-P.S.R. PISCO ELQUI</v>
          </cell>
          <cell r="H41">
            <v>1</v>
          </cell>
          <cell r="I41">
            <v>2</v>
          </cell>
          <cell r="J41">
            <v>4</v>
          </cell>
          <cell r="K41">
            <v>5</v>
          </cell>
          <cell r="L41">
            <v>6</v>
          </cell>
          <cell r="M41">
            <v>9</v>
          </cell>
          <cell r="N41">
            <v>12</v>
          </cell>
          <cell r="O41">
            <v>39</v>
          </cell>
        </row>
        <row r="42">
          <cell r="G42" t="str">
            <v>04106-VICUÑA</v>
          </cell>
          <cell r="H42">
            <v>159</v>
          </cell>
          <cell r="I42">
            <v>159</v>
          </cell>
          <cell r="J42">
            <v>188</v>
          </cell>
          <cell r="K42">
            <v>199</v>
          </cell>
          <cell r="L42">
            <v>209</v>
          </cell>
          <cell r="M42">
            <v>142</v>
          </cell>
          <cell r="N42">
            <v>177</v>
          </cell>
          <cell r="O42">
            <v>1233</v>
          </cell>
        </row>
        <row r="43">
          <cell r="G43" t="str">
            <v>105107-HOSPITAL VICUÑA</v>
          </cell>
          <cell r="H43">
            <v>25</v>
          </cell>
          <cell r="I43">
            <v>52</v>
          </cell>
          <cell r="J43">
            <v>69</v>
          </cell>
          <cell r="K43">
            <v>43</v>
          </cell>
          <cell r="L43">
            <v>41</v>
          </cell>
          <cell r="M43">
            <v>15</v>
          </cell>
          <cell r="N43">
            <v>33</v>
          </cell>
          <cell r="O43">
            <v>278</v>
          </cell>
        </row>
        <row r="44">
          <cell r="G44" t="str">
            <v>105467-P.S.R. DIAGUITAS</v>
          </cell>
          <cell r="H44">
            <v>6</v>
          </cell>
          <cell r="I44">
            <v>6</v>
          </cell>
          <cell r="J44">
            <v>10</v>
          </cell>
          <cell r="K44">
            <v>10</v>
          </cell>
          <cell r="L44">
            <v>17</v>
          </cell>
          <cell r="M44">
            <v>15</v>
          </cell>
          <cell r="N44">
            <v>6</v>
          </cell>
          <cell r="O44">
            <v>70</v>
          </cell>
        </row>
        <row r="45">
          <cell r="G45" t="str">
            <v>105468-P.S.R. EL MOLLE</v>
          </cell>
          <cell r="H45">
            <v>7</v>
          </cell>
          <cell r="I45">
            <v>4</v>
          </cell>
          <cell r="K45">
            <v>28</v>
          </cell>
          <cell r="L45">
            <v>8</v>
          </cell>
          <cell r="M45">
            <v>3</v>
          </cell>
          <cell r="N45">
            <v>18</v>
          </cell>
          <cell r="O45">
            <v>68</v>
          </cell>
        </row>
        <row r="46">
          <cell r="G46" t="str">
            <v>105469-P.S.R. EL TAMBO</v>
          </cell>
          <cell r="H46">
            <v>13</v>
          </cell>
          <cell r="I46">
            <v>19</v>
          </cell>
          <cell r="J46">
            <v>28</v>
          </cell>
          <cell r="K46">
            <v>25</v>
          </cell>
          <cell r="L46">
            <v>10</v>
          </cell>
          <cell r="M46">
            <v>6</v>
          </cell>
          <cell r="N46">
            <v>8</v>
          </cell>
          <cell r="O46">
            <v>109</v>
          </cell>
        </row>
        <row r="47">
          <cell r="G47" t="str">
            <v>105470-P.S.R. HUANTA</v>
          </cell>
          <cell r="H47">
            <v>7</v>
          </cell>
          <cell r="I47">
            <v>4</v>
          </cell>
          <cell r="J47">
            <v>3</v>
          </cell>
          <cell r="K47">
            <v>17</v>
          </cell>
          <cell r="L47">
            <v>21</v>
          </cell>
          <cell r="M47">
            <v>18</v>
          </cell>
          <cell r="N47">
            <v>19</v>
          </cell>
          <cell r="O47">
            <v>89</v>
          </cell>
        </row>
        <row r="48">
          <cell r="G48" t="str">
            <v>105471-P.S.R. PERALILLO</v>
          </cell>
          <cell r="H48">
            <v>36</v>
          </cell>
          <cell r="I48">
            <v>13</v>
          </cell>
          <cell r="J48">
            <v>23</v>
          </cell>
          <cell r="K48">
            <v>14</v>
          </cell>
          <cell r="L48">
            <v>28</v>
          </cell>
          <cell r="M48">
            <v>17</v>
          </cell>
          <cell r="N48">
            <v>22</v>
          </cell>
          <cell r="O48">
            <v>153</v>
          </cell>
        </row>
        <row r="49">
          <cell r="G49" t="str">
            <v>105472-P.S.R. RIVADAVIA</v>
          </cell>
          <cell r="H49">
            <v>9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10</v>
          </cell>
          <cell r="N49">
            <v>10</v>
          </cell>
          <cell r="O49">
            <v>67</v>
          </cell>
        </row>
        <row r="50">
          <cell r="G50" t="str">
            <v>105473-P.S.R. TALCUNA</v>
          </cell>
          <cell r="H50">
            <v>3</v>
          </cell>
          <cell r="I50">
            <v>21</v>
          </cell>
          <cell r="J50">
            <v>8</v>
          </cell>
          <cell r="K50">
            <v>12</v>
          </cell>
          <cell r="L50">
            <v>7</v>
          </cell>
          <cell r="M50">
            <v>4</v>
          </cell>
          <cell r="O50">
            <v>55</v>
          </cell>
        </row>
        <row r="51">
          <cell r="G51" t="str">
            <v>105474-P.S.R. CHAPILCA</v>
          </cell>
          <cell r="H51">
            <v>6</v>
          </cell>
          <cell r="J51">
            <v>7</v>
          </cell>
          <cell r="K51">
            <v>3</v>
          </cell>
          <cell r="L51">
            <v>6</v>
          </cell>
          <cell r="M51">
            <v>6</v>
          </cell>
          <cell r="N51">
            <v>3</v>
          </cell>
          <cell r="O51">
            <v>31</v>
          </cell>
        </row>
        <row r="52">
          <cell r="G52" t="str">
            <v>105502-P.S.R. CALINGASTA</v>
          </cell>
          <cell r="H52">
            <v>41</v>
          </cell>
          <cell r="I52">
            <v>29</v>
          </cell>
          <cell r="J52">
            <v>19</v>
          </cell>
          <cell r="K52">
            <v>23</v>
          </cell>
          <cell r="L52">
            <v>43</v>
          </cell>
          <cell r="M52">
            <v>43</v>
          </cell>
          <cell r="N52">
            <v>52</v>
          </cell>
          <cell r="O52">
            <v>250</v>
          </cell>
        </row>
        <row r="53">
          <cell r="G53" t="str">
            <v>105509-P.S.R. GUALLIGUAICA</v>
          </cell>
          <cell r="H53">
            <v>6</v>
          </cell>
          <cell r="I53">
            <v>4</v>
          </cell>
          <cell r="J53">
            <v>13</v>
          </cell>
          <cell r="K53">
            <v>15</v>
          </cell>
          <cell r="L53">
            <v>14</v>
          </cell>
          <cell r="M53">
            <v>5</v>
          </cell>
          <cell r="N53">
            <v>6</v>
          </cell>
          <cell r="O53">
            <v>63</v>
          </cell>
        </row>
        <row r="54">
          <cell r="G54" t="str">
            <v>04201-ILLAPEL</v>
          </cell>
          <cell r="H54">
            <v>110</v>
          </cell>
          <cell r="I54">
            <v>175</v>
          </cell>
          <cell r="J54">
            <v>184</v>
          </cell>
          <cell r="K54">
            <v>175</v>
          </cell>
          <cell r="L54">
            <v>253</v>
          </cell>
          <cell r="M54">
            <v>258</v>
          </cell>
          <cell r="N54">
            <v>281</v>
          </cell>
          <cell r="O54">
            <v>1436</v>
          </cell>
        </row>
        <row r="55">
          <cell r="G55" t="str">
            <v>105103-HOSPITAL ILLAPEL</v>
          </cell>
          <cell r="H55">
            <v>88</v>
          </cell>
          <cell r="I55">
            <v>119</v>
          </cell>
          <cell r="J55">
            <v>145</v>
          </cell>
          <cell r="K55">
            <v>130</v>
          </cell>
          <cell r="L55">
            <v>141</v>
          </cell>
          <cell r="M55">
            <v>127</v>
          </cell>
          <cell r="N55">
            <v>132</v>
          </cell>
          <cell r="O55">
            <v>882</v>
          </cell>
        </row>
        <row r="56">
          <cell r="G56" t="str">
            <v>105326-CESFAM SAN RAFAEL</v>
          </cell>
          <cell r="H56">
            <v>16</v>
          </cell>
          <cell r="I56">
            <v>43</v>
          </cell>
          <cell r="J56">
            <v>24</v>
          </cell>
          <cell r="K56">
            <v>26</v>
          </cell>
          <cell r="L56">
            <v>101</v>
          </cell>
          <cell r="M56">
            <v>126</v>
          </cell>
          <cell r="N56">
            <v>97</v>
          </cell>
          <cell r="O56">
            <v>433</v>
          </cell>
        </row>
        <row r="57">
          <cell r="G57" t="str">
            <v>105443-P.S.R. CARCAMO                   </v>
          </cell>
          <cell r="J57">
            <v>1</v>
          </cell>
          <cell r="K57">
            <v>3</v>
          </cell>
          <cell r="L57">
            <v>1</v>
          </cell>
          <cell r="N57">
            <v>9</v>
          </cell>
          <cell r="O57">
            <v>14</v>
          </cell>
        </row>
        <row r="58">
          <cell r="G58" t="str">
            <v>105444-P.S.R. HUINTIL</v>
          </cell>
          <cell r="I58">
            <v>1</v>
          </cell>
          <cell r="J58">
            <v>1</v>
          </cell>
          <cell r="K58">
            <v>1</v>
          </cell>
          <cell r="N58">
            <v>16</v>
          </cell>
          <cell r="O58">
            <v>19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  <cell r="K59">
            <v>2</v>
          </cell>
          <cell r="L59">
            <v>2</v>
          </cell>
          <cell r="M59">
            <v>4</v>
          </cell>
          <cell r="N59">
            <v>4</v>
          </cell>
          <cell r="O59">
            <v>18</v>
          </cell>
        </row>
        <row r="60">
          <cell r="G60" t="str">
            <v>105446-P.S.R. MATANCILLA</v>
          </cell>
          <cell r="K60">
            <v>1</v>
          </cell>
          <cell r="O60">
            <v>1</v>
          </cell>
        </row>
        <row r="61">
          <cell r="G61" t="str">
            <v>105447-P.S.R. PERALILLO</v>
          </cell>
          <cell r="I61">
            <v>1</v>
          </cell>
          <cell r="K61">
            <v>1</v>
          </cell>
          <cell r="L61">
            <v>1</v>
          </cell>
          <cell r="N61">
            <v>4</v>
          </cell>
          <cell r="O61">
            <v>7</v>
          </cell>
        </row>
        <row r="62">
          <cell r="G62" t="str">
            <v>105448-P.S.R. SANTA VIRGINIA</v>
          </cell>
          <cell r="K62">
            <v>1</v>
          </cell>
          <cell r="O62">
            <v>1</v>
          </cell>
        </row>
        <row r="63">
          <cell r="G63" t="str">
            <v>105449-P.S.R. TUNGA NORTE</v>
          </cell>
          <cell r="K63">
            <v>1</v>
          </cell>
          <cell r="O63">
            <v>1</v>
          </cell>
        </row>
        <row r="64">
          <cell r="G64" t="str">
            <v>105485-P.S.R. PLAN DE HORNOS</v>
          </cell>
          <cell r="I64">
            <v>3</v>
          </cell>
          <cell r="J64">
            <v>8</v>
          </cell>
          <cell r="K64">
            <v>2</v>
          </cell>
          <cell r="L64">
            <v>2</v>
          </cell>
          <cell r="N64">
            <v>7</v>
          </cell>
          <cell r="O64">
            <v>22</v>
          </cell>
        </row>
        <row r="65">
          <cell r="G65" t="str">
            <v>105486-P.S.R. TUNGA SUR</v>
          </cell>
          <cell r="K65">
            <v>2</v>
          </cell>
          <cell r="O65">
            <v>2</v>
          </cell>
        </row>
        <row r="66">
          <cell r="G66" t="str">
            <v>105487-P.S.R. CAÑAS UNO</v>
          </cell>
          <cell r="K66">
            <v>2</v>
          </cell>
          <cell r="M66">
            <v>1</v>
          </cell>
          <cell r="N66">
            <v>5</v>
          </cell>
          <cell r="O66">
            <v>8</v>
          </cell>
        </row>
        <row r="67">
          <cell r="G67" t="str">
            <v>105496-P.S.R. PINTACURA SUR</v>
          </cell>
          <cell r="H67">
            <v>3</v>
          </cell>
          <cell r="I67">
            <v>5</v>
          </cell>
          <cell r="J67">
            <v>4</v>
          </cell>
          <cell r="K67">
            <v>3</v>
          </cell>
          <cell r="L67">
            <v>5</v>
          </cell>
          <cell r="N67">
            <v>6</v>
          </cell>
          <cell r="O67">
            <v>26</v>
          </cell>
        </row>
        <row r="68">
          <cell r="G68" t="str">
            <v>105504-P.S.R. SOCAVON</v>
          </cell>
          <cell r="J68">
            <v>1</v>
          </cell>
          <cell r="N68">
            <v>1</v>
          </cell>
          <cell r="O68">
            <v>2</v>
          </cell>
        </row>
        <row r="69">
          <cell r="G69" t="str">
            <v>04202-CANELA</v>
          </cell>
          <cell r="H69">
            <v>40</v>
          </cell>
          <cell r="I69">
            <v>58</v>
          </cell>
          <cell r="J69">
            <v>89</v>
          </cell>
          <cell r="K69">
            <v>49</v>
          </cell>
          <cell r="L69">
            <v>109</v>
          </cell>
          <cell r="M69">
            <v>79</v>
          </cell>
          <cell r="N69">
            <v>37</v>
          </cell>
          <cell r="O69">
            <v>461</v>
          </cell>
        </row>
        <row r="70">
          <cell r="G70" t="str">
            <v>105309-CES. RURAL CANELA</v>
          </cell>
          <cell r="H70">
            <v>40</v>
          </cell>
          <cell r="I70">
            <v>58</v>
          </cell>
          <cell r="J70">
            <v>89</v>
          </cell>
          <cell r="K70">
            <v>47</v>
          </cell>
          <cell r="L70">
            <v>68</v>
          </cell>
          <cell r="M70">
            <v>45</v>
          </cell>
          <cell r="N70">
            <v>30</v>
          </cell>
          <cell r="O70">
            <v>377</v>
          </cell>
        </row>
        <row r="71">
          <cell r="G71" t="str">
            <v>105450-P.S.R. MINCHA NORTE            </v>
          </cell>
          <cell r="L71">
            <v>29</v>
          </cell>
          <cell r="M71">
            <v>4</v>
          </cell>
          <cell r="N71">
            <v>6</v>
          </cell>
          <cell r="O71">
            <v>39</v>
          </cell>
        </row>
        <row r="72">
          <cell r="G72" t="str">
            <v>105482-P.S.R. CANELA ALTA</v>
          </cell>
          <cell r="L72">
            <v>3</v>
          </cell>
          <cell r="O72">
            <v>3</v>
          </cell>
        </row>
        <row r="73">
          <cell r="G73" t="str">
            <v>105483-P.S.R. LOS RULOS</v>
          </cell>
          <cell r="L73">
            <v>4</v>
          </cell>
          <cell r="O73">
            <v>4</v>
          </cell>
        </row>
        <row r="74">
          <cell r="G74" t="str">
            <v>105484-P.S.R. HUENTELAUQUEN</v>
          </cell>
          <cell r="L74">
            <v>5</v>
          </cell>
          <cell r="M74">
            <v>30</v>
          </cell>
          <cell r="N74">
            <v>1</v>
          </cell>
          <cell r="O74">
            <v>36</v>
          </cell>
        </row>
        <row r="75">
          <cell r="G75" t="str">
            <v>105488-P.S.R. ESPIRITU SANTO</v>
          </cell>
          <cell r="K75">
            <v>2</v>
          </cell>
          <cell r="O75">
            <v>2</v>
          </cell>
        </row>
        <row r="76">
          <cell r="G76" t="str">
            <v>04203-LOS VILOS</v>
          </cell>
          <cell r="H76">
            <v>93</v>
          </cell>
          <cell r="I76">
            <v>98</v>
          </cell>
          <cell r="J76">
            <v>149</v>
          </cell>
          <cell r="K76">
            <v>118</v>
          </cell>
          <cell r="L76">
            <v>135</v>
          </cell>
          <cell r="M76">
            <v>117</v>
          </cell>
          <cell r="N76">
            <v>91</v>
          </cell>
          <cell r="O76">
            <v>801</v>
          </cell>
        </row>
        <row r="77">
          <cell r="G77" t="str">
            <v>105108-HOSPITAL LOS VILOS</v>
          </cell>
          <cell r="H77">
            <v>22</v>
          </cell>
          <cell r="I77">
            <v>59</v>
          </cell>
          <cell r="J77">
            <v>114</v>
          </cell>
          <cell r="K77">
            <v>56</v>
          </cell>
          <cell r="L77">
            <v>50</v>
          </cell>
          <cell r="M77">
            <v>82</v>
          </cell>
          <cell r="N77">
            <v>62</v>
          </cell>
          <cell r="O77">
            <v>445</v>
          </cell>
        </row>
        <row r="78">
          <cell r="G78" t="str">
            <v>105478-P.S.R. CAIMANES                   </v>
          </cell>
          <cell r="H78">
            <v>29</v>
          </cell>
          <cell r="I78">
            <v>20</v>
          </cell>
          <cell r="J78">
            <v>17</v>
          </cell>
          <cell r="K78">
            <v>36</v>
          </cell>
          <cell r="L78">
            <v>36</v>
          </cell>
          <cell r="M78">
            <v>16</v>
          </cell>
          <cell r="N78">
            <v>19</v>
          </cell>
          <cell r="O78">
            <v>173</v>
          </cell>
        </row>
        <row r="79">
          <cell r="G79" t="str">
            <v>105479-P.S.R. GUANGUALI</v>
          </cell>
          <cell r="H79">
            <v>10</v>
          </cell>
          <cell r="I79">
            <v>5</v>
          </cell>
          <cell r="J79">
            <v>1</v>
          </cell>
          <cell r="K79">
            <v>5</v>
          </cell>
          <cell r="L79">
            <v>8</v>
          </cell>
          <cell r="M79">
            <v>1</v>
          </cell>
          <cell r="N79">
            <v>1</v>
          </cell>
          <cell r="O79">
            <v>31</v>
          </cell>
        </row>
        <row r="80">
          <cell r="G80" t="str">
            <v>105480-P.S.R. QUILIMARI</v>
          </cell>
          <cell r="H80">
            <v>15</v>
          </cell>
          <cell r="I80">
            <v>8</v>
          </cell>
          <cell r="J80">
            <v>7</v>
          </cell>
          <cell r="K80">
            <v>9</v>
          </cell>
          <cell r="L80">
            <v>14</v>
          </cell>
          <cell r="M80">
            <v>8</v>
          </cell>
          <cell r="N80">
            <v>7</v>
          </cell>
          <cell r="O80">
            <v>68</v>
          </cell>
        </row>
        <row r="81">
          <cell r="G81" t="str">
            <v>105481-P.S.R. TILAMA</v>
          </cell>
          <cell r="H81">
            <v>4</v>
          </cell>
          <cell r="I81">
            <v>5</v>
          </cell>
          <cell r="J81">
            <v>4</v>
          </cell>
          <cell r="K81">
            <v>4</v>
          </cell>
          <cell r="L81">
            <v>9</v>
          </cell>
          <cell r="M81">
            <v>7</v>
          </cell>
          <cell r="N81">
            <v>2</v>
          </cell>
          <cell r="O81">
            <v>35</v>
          </cell>
        </row>
        <row r="82">
          <cell r="G82" t="str">
            <v>105511-P.S.R. LOS CONDORES</v>
          </cell>
          <cell r="H82">
            <v>13</v>
          </cell>
          <cell r="I82">
            <v>1</v>
          </cell>
          <cell r="J82">
            <v>6</v>
          </cell>
          <cell r="K82">
            <v>8</v>
          </cell>
          <cell r="L82">
            <v>18</v>
          </cell>
          <cell r="M82">
            <v>3</v>
          </cell>
          <cell r="O82">
            <v>49</v>
          </cell>
        </row>
        <row r="83">
          <cell r="G83" t="str">
            <v>04204-SALAMANCA</v>
          </cell>
          <cell r="H83">
            <v>75</v>
          </cell>
          <cell r="I83">
            <v>137</v>
          </cell>
          <cell r="J83">
            <v>116</v>
          </cell>
          <cell r="K83">
            <v>123</v>
          </cell>
          <cell r="L83">
            <v>162</v>
          </cell>
          <cell r="M83">
            <v>99</v>
          </cell>
          <cell r="N83">
            <v>153</v>
          </cell>
          <cell r="O83">
            <v>865</v>
          </cell>
        </row>
        <row r="84">
          <cell r="G84" t="str">
            <v>105104-HOSPITAL SALAMANCA</v>
          </cell>
          <cell r="H84">
            <v>11</v>
          </cell>
          <cell r="I84">
            <v>26</v>
          </cell>
          <cell r="J84">
            <v>18</v>
          </cell>
          <cell r="K84">
            <v>23</v>
          </cell>
          <cell r="L84">
            <v>42</v>
          </cell>
          <cell r="M84">
            <v>19</v>
          </cell>
          <cell r="N84">
            <v>37</v>
          </cell>
          <cell r="O84">
            <v>176</v>
          </cell>
        </row>
        <row r="85">
          <cell r="G85" t="str">
            <v>105452-P.S.R. CUNCUMEN                 </v>
          </cell>
          <cell r="H85">
            <v>34</v>
          </cell>
          <cell r="I85">
            <v>19</v>
          </cell>
          <cell r="J85">
            <v>53</v>
          </cell>
          <cell r="K85">
            <v>50</v>
          </cell>
          <cell r="L85">
            <v>50</v>
          </cell>
          <cell r="M85">
            <v>35</v>
          </cell>
          <cell r="N85">
            <v>40</v>
          </cell>
          <cell r="O85">
            <v>281</v>
          </cell>
        </row>
        <row r="86">
          <cell r="G86" t="str">
            <v>105453-P.S.R. TRANQUILLA</v>
          </cell>
          <cell r="H86">
            <v>4</v>
          </cell>
          <cell r="I86">
            <v>7</v>
          </cell>
          <cell r="J86">
            <v>3</v>
          </cell>
          <cell r="K86">
            <v>4</v>
          </cell>
          <cell r="L86">
            <v>5</v>
          </cell>
          <cell r="M86">
            <v>2</v>
          </cell>
          <cell r="N86">
            <v>8</v>
          </cell>
          <cell r="O86">
            <v>33</v>
          </cell>
        </row>
        <row r="87">
          <cell r="G87" t="str">
            <v>105454-P.S.R. CUNLAGUA</v>
          </cell>
          <cell r="H87">
            <v>2</v>
          </cell>
          <cell r="I87">
            <v>6</v>
          </cell>
          <cell r="J87">
            <v>1</v>
          </cell>
          <cell r="K87">
            <v>4</v>
          </cell>
          <cell r="L87">
            <v>7</v>
          </cell>
          <cell r="M87">
            <v>3</v>
          </cell>
          <cell r="N87">
            <v>8</v>
          </cell>
          <cell r="O87">
            <v>31</v>
          </cell>
        </row>
        <row r="88">
          <cell r="G88" t="str">
            <v>105455-P.S.R. CHILLEPIN</v>
          </cell>
          <cell r="H88">
            <v>4</v>
          </cell>
          <cell r="I88">
            <v>3</v>
          </cell>
          <cell r="J88">
            <v>4</v>
          </cell>
          <cell r="K88">
            <v>5</v>
          </cell>
          <cell r="L88">
            <v>8</v>
          </cell>
          <cell r="M88">
            <v>4</v>
          </cell>
          <cell r="N88">
            <v>1</v>
          </cell>
          <cell r="O88">
            <v>29</v>
          </cell>
        </row>
        <row r="89">
          <cell r="G89" t="str">
            <v>105456-P.S.R. LLIMPO</v>
          </cell>
          <cell r="H89">
            <v>7</v>
          </cell>
          <cell r="I89">
            <v>46</v>
          </cell>
          <cell r="J89">
            <v>9</v>
          </cell>
          <cell r="K89">
            <v>8</v>
          </cell>
          <cell r="L89">
            <v>8</v>
          </cell>
          <cell r="M89">
            <v>22</v>
          </cell>
          <cell r="N89">
            <v>42</v>
          </cell>
          <cell r="O89">
            <v>142</v>
          </cell>
        </row>
        <row r="90">
          <cell r="G90" t="str">
            <v>105457-P.S.R. SAN AGUSTIN</v>
          </cell>
          <cell r="H90">
            <v>2</v>
          </cell>
          <cell r="I90">
            <v>3</v>
          </cell>
          <cell r="K90">
            <v>7</v>
          </cell>
          <cell r="L90">
            <v>2</v>
          </cell>
          <cell r="M90">
            <v>2</v>
          </cell>
          <cell r="N90">
            <v>5</v>
          </cell>
          <cell r="O90">
            <v>21</v>
          </cell>
        </row>
        <row r="91">
          <cell r="G91" t="str">
            <v>105458-P.S.R. TAHUINCO</v>
          </cell>
          <cell r="I91">
            <v>2</v>
          </cell>
          <cell r="M91">
            <v>1</v>
          </cell>
          <cell r="O91">
            <v>3</v>
          </cell>
        </row>
        <row r="92">
          <cell r="G92" t="str">
            <v>105491-P.S.R. QUELEN BAJO</v>
          </cell>
          <cell r="H92">
            <v>7</v>
          </cell>
          <cell r="I92">
            <v>5</v>
          </cell>
          <cell r="J92">
            <v>7</v>
          </cell>
          <cell r="K92">
            <v>3</v>
          </cell>
          <cell r="L92">
            <v>16</v>
          </cell>
          <cell r="M92">
            <v>6</v>
          </cell>
          <cell r="N92">
            <v>4</v>
          </cell>
          <cell r="O92">
            <v>48</v>
          </cell>
        </row>
        <row r="93">
          <cell r="G93" t="str">
            <v>105492-P.S.R. CAMISA</v>
          </cell>
          <cell r="H93">
            <v>4</v>
          </cell>
          <cell r="I93">
            <v>8</v>
          </cell>
          <cell r="J93">
            <v>9</v>
          </cell>
          <cell r="K93">
            <v>5</v>
          </cell>
          <cell r="L93">
            <v>10</v>
          </cell>
          <cell r="M93">
            <v>1</v>
          </cell>
          <cell r="N93">
            <v>2</v>
          </cell>
          <cell r="O93">
            <v>39</v>
          </cell>
        </row>
        <row r="94">
          <cell r="G94" t="str">
            <v>105501-P.S.R. ARBOLEDA GRANDE</v>
          </cell>
          <cell r="I94">
            <v>12</v>
          </cell>
          <cell r="J94">
            <v>12</v>
          </cell>
          <cell r="K94">
            <v>14</v>
          </cell>
          <cell r="L94">
            <v>14</v>
          </cell>
          <cell r="M94">
            <v>4</v>
          </cell>
          <cell r="N94">
            <v>6</v>
          </cell>
          <cell r="O94">
            <v>62</v>
          </cell>
        </row>
        <row r="95">
          <cell r="G95" t="str">
            <v>04301-OVALLE</v>
          </cell>
          <cell r="H95">
            <v>336</v>
          </cell>
          <cell r="I95">
            <v>299</v>
          </cell>
          <cell r="J95">
            <v>387</v>
          </cell>
          <cell r="K95">
            <v>296</v>
          </cell>
          <cell r="L95">
            <v>331</v>
          </cell>
          <cell r="M95">
            <v>345</v>
          </cell>
          <cell r="N95">
            <v>272</v>
          </cell>
          <cell r="O95">
            <v>2266</v>
          </cell>
        </row>
        <row r="96">
          <cell r="G96" t="str">
            <v>105315-CES. RURAL C. DE TAMAYA</v>
          </cell>
          <cell r="H96">
            <v>29</v>
          </cell>
          <cell r="I96">
            <v>36</v>
          </cell>
          <cell r="J96">
            <v>40</v>
          </cell>
          <cell r="K96">
            <v>37</v>
          </cell>
          <cell r="L96">
            <v>23</v>
          </cell>
          <cell r="M96">
            <v>26</v>
          </cell>
          <cell r="N96">
            <v>16</v>
          </cell>
          <cell r="O96">
            <v>207</v>
          </cell>
        </row>
        <row r="97">
          <cell r="G97" t="str">
            <v>105317-CES. JORGE JORDAN D.</v>
          </cell>
          <cell r="H97">
            <v>95</v>
          </cell>
          <cell r="I97">
            <v>107</v>
          </cell>
          <cell r="J97">
            <v>111</v>
          </cell>
          <cell r="K97">
            <v>72</v>
          </cell>
          <cell r="L97">
            <v>90</v>
          </cell>
          <cell r="M97">
            <v>130</v>
          </cell>
          <cell r="N97">
            <v>87</v>
          </cell>
          <cell r="O97">
            <v>692</v>
          </cell>
        </row>
        <row r="98">
          <cell r="G98" t="str">
            <v>105322-CES. MARCOS MACUADA</v>
          </cell>
          <cell r="H98">
            <v>58</v>
          </cell>
          <cell r="I98">
            <v>56</v>
          </cell>
          <cell r="J98">
            <v>76</v>
          </cell>
          <cell r="K98">
            <v>69</v>
          </cell>
          <cell r="L98">
            <v>55</v>
          </cell>
          <cell r="M98">
            <v>34</v>
          </cell>
          <cell r="N98">
            <v>62</v>
          </cell>
          <cell r="O98">
            <v>410</v>
          </cell>
        </row>
        <row r="99">
          <cell r="G99" t="str">
            <v>105324-CES. SOTAQUI</v>
          </cell>
          <cell r="H99">
            <v>24</v>
          </cell>
          <cell r="I99">
            <v>14</v>
          </cell>
          <cell r="J99">
            <v>34</v>
          </cell>
          <cell r="K99">
            <v>16</v>
          </cell>
          <cell r="L99">
            <v>18</v>
          </cell>
          <cell r="M99">
            <v>32</v>
          </cell>
          <cell r="N99">
            <v>17</v>
          </cell>
          <cell r="O99">
            <v>155</v>
          </cell>
        </row>
        <row r="100">
          <cell r="G100" t="str">
            <v>105415-P.S.R. BARRAZA</v>
          </cell>
          <cell r="L100">
            <v>1</v>
          </cell>
          <cell r="M100">
            <v>1</v>
          </cell>
          <cell r="O100">
            <v>2</v>
          </cell>
        </row>
        <row r="101">
          <cell r="G101" t="str">
            <v>105416-P.S.R. CAMARICO                  </v>
          </cell>
          <cell r="H101">
            <v>3</v>
          </cell>
          <cell r="I101">
            <v>2</v>
          </cell>
          <cell r="J101">
            <v>6</v>
          </cell>
          <cell r="K101">
            <v>1</v>
          </cell>
          <cell r="L101">
            <v>3</v>
          </cell>
          <cell r="M101">
            <v>2</v>
          </cell>
          <cell r="N101">
            <v>1</v>
          </cell>
          <cell r="O101">
            <v>18</v>
          </cell>
        </row>
        <row r="102">
          <cell r="G102" t="str">
            <v>105417-P.S.R. ALCONES BAJOS</v>
          </cell>
          <cell r="H102">
            <v>8</v>
          </cell>
          <cell r="I102">
            <v>4</v>
          </cell>
          <cell r="J102">
            <v>2</v>
          </cell>
          <cell r="L102">
            <v>9</v>
          </cell>
          <cell r="M102">
            <v>7</v>
          </cell>
          <cell r="O102">
            <v>30</v>
          </cell>
        </row>
        <row r="103">
          <cell r="G103" t="str">
            <v>105419-P.S.R. LAS SOSSAS</v>
          </cell>
          <cell r="I103">
            <v>2</v>
          </cell>
          <cell r="J103">
            <v>4</v>
          </cell>
          <cell r="K103">
            <v>4</v>
          </cell>
          <cell r="L103">
            <v>1</v>
          </cell>
          <cell r="M103">
            <v>3</v>
          </cell>
          <cell r="N103">
            <v>2</v>
          </cell>
          <cell r="O103">
            <v>16</v>
          </cell>
        </row>
        <row r="104">
          <cell r="G104" t="str">
            <v>105420-P.S.R. LIMARI</v>
          </cell>
          <cell r="H104">
            <v>9</v>
          </cell>
          <cell r="J104">
            <v>5</v>
          </cell>
          <cell r="K104">
            <v>8</v>
          </cell>
          <cell r="L104">
            <v>26</v>
          </cell>
          <cell r="M104">
            <v>14</v>
          </cell>
          <cell r="N104">
            <v>10</v>
          </cell>
          <cell r="O104">
            <v>72</v>
          </cell>
        </row>
        <row r="105">
          <cell r="G105" t="str">
            <v>105422-P.S.R. HORNILLOS</v>
          </cell>
          <cell r="K105">
            <v>3</v>
          </cell>
          <cell r="L105">
            <v>2</v>
          </cell>
          <cell r="M105">
            <v>8</v>
          </cell>
          <cell r="N105">
            <v>7</v>
          </cell>
          <cell r="O105">
            <v>20</v>
          </cell>
        </row>
        <row r="106">
          <cell r="G106" t="str">
            <v>105437-P.S.R. CHALINGA</v>
          </cell>
          <cell r="J106">
            <v>4</v>
          </cell>
          <cell r="L106">
            <v>7</v>
          </cell>
          <cell r="M106">
            <v>9</v>
          </cell>
          <cell r="O106">
            <v>20</v>
          </cell>
        </row>
        <row r="107">
          <cell r="G107" t="str">
            <v>105439-P.S.R. CERRO BLANCO</v>
          </cell>
          <cell r="H107">
            <v>5</v>
          </cell>
          <cell r="I107">
            <v>1</v>
          </cell>
          <cell r="J107">
            <v>1</v>
          </cell>
          <cell r="K107">
            <v>4</v>
          </cell>
          <cell r="L107">
            <v>3</v>
          </cell>
          <cell r="M107">
            <v>4</v>
          </cell>
          <cell r="N107">
            <v>3</v>
          </cell>
          <cell r="O107">
            <v>21</v>
          </cell>
        </row>
        <row r="108">
          <cell r="G108" t="str">
            <v>105507-P.S.R. HUAMALATA</v>
          </cell>
          <cell r="H108">
            <v>2</v>
          </cell>
          <cell r="I108">
            <v>1</v>
          </cell>
          <cell r="J108">
            <v>3</v>
          </cell>
          <cell r="L108">
            <v>18</v>
          </cell>
          <cell r="M108">
            <v>3</v>
          </cell>
          <cell r="N108">
            <v>2</v>
          </cell>
          <cell r="O108">
            <v>29</v>
          </cell>
        </row>
        <row r="109">
          <cell r="G109" t="str">
            <v>105510-P.S.R. RECOLETA</v>
          </cell>
          <cell r="H109">
            <v>11</v>
          </cell>
          <cell r="I109">
            <v>4</v>
          </cell>
          <cell r="J109">
            <v>3</v>
          </cell>
          <cell r="K109">
            <v>4</v>
          </cell>
          <cell r="L109">
            <v>4</v>
          </cell>
          <cell r="M109">
            <v>4</v>
          </cell>
          <cell r="N109">
            <v>10</v>
          </cell>
          <cell r="O109">
            <v>40</v>
          </cell>
        </row>
        <row r="110">
          <cell r="G110" t="str">
            <v>105722-CECOF SAN JOSE DE LA DEHESA</v>
          </cell>
          <cell r="H110">
            <v>60</v>
          </cell>
          <cell r="I110">
            <v>51</v>
          </cell>
          <cell r="J110">
            <v>79</v>
          </cell>
          <cell r="K110">
            <v>52</v>
          </cell>
          <cell r="L110">
            <v>49</v>
          </cell>
          <cell r="M110">
            <v>54</v>
          </cell>
          <cell r="N110">
            <v>33</v>
          </cell>
          <cell r="O110">
            <v>378</v>
          </cell>
        </row>
        <row r="111">
          <cell r="G111" t="str">
            <v>105723-CECOF LIMARI</v>
          </cell>
          <cell r="H111">
            <v>32</v>
          </cell>
          <cell r="I111">
            <v>21</v>
          </cell>
          <cell r="J111">
            <v>19</v>
          </cell>
          <cell r="K111">
            <v>26</v>
          </cell>
          <cell r="L111">
            <v>22</v>
          </cell>
          <cell r="M111">
            <v>14</v>
          </cell>
          <cell r="N111">
            <v>22</v>
          </cell>
          <cell r="O111">
            <v>156</v>
          </cell>
        </row>
        <row r="112">
          <cell r="G112" t="str">
            <v>04302-COMBARBALÁ</v>
          </cell>
          <cell r="H112">
            <v>141</v>
          </cell>
          <cell r="I112">
            <v>101</v>
          </cell>
          <cell r="J112">
            <v>127</v>
          </cell>
          <cell r="K112">
            <v>142</v>
          </cell>
          <cell r="L112">
            <v>174</v>
          </cell>
          <cell r="M112">
            <v>134</v>
          </cell>
          <cell r="N112">
            <v>162</v>
          </cell>
          <cell r="O112">
            <v>981</v>
          </cell>
        </row>
        <row r="113">
          <cell r="G113" t="str">
            <v>105105-HOSPITAL COMBARBALA</v>
          </cell>
          <cell r="H113">
            <v>60</v>
          </cell>
          <cell r="I113">
            <v>59</v>
          </cell>
          <cell r="J113">
            <v>59</v>
          </cell>
          <cell r="K113">
            <v>47</v>
          </cell>
          <cell r="L113">
            <v>64</v>
          </cell>
          <cell r="M113">
            <v>45</v>
          </cell>
          <cell r="N113">
            <v>58</v>
          </cell>
          <cell r="O113">
            <v>392</v>
          </cell>
        </row>
        <row r="114">
          <cell r="G114" t="str">
            <v>105433-P.S.R. SAN LORENZO</v>
          </cell>
          <cell r="H114">
            <v>3</v>
          </cell>
          <cell r="I114">
            <v>2</v>
          </cell>
          <cell r="K114">
            <v>2</v>
          </cell>
          <cell r="M114">
            <v>6</v>
          </cell>
          <cell r="N114">
            <v>6</v>
          </cell>
          <cell r="O114">
            <v>19</v>
          </cell>
        </row>
        <row r="115">
          <cell r="G115" t="str">
            <v>105434-P.S.R. SAN MARCOS</v>
          </cell>
          <cell r="H115">
            <v>14</v>
          </cell>
          <cell r="I115">
            <v>15</v>
          </cell>
          <cell r="J115">
            <v>17</v>
          </cell>
          <cell r="K115">
            <v>30</v>
          </cell>
          <cell r="L115">
            <v>30</v>
          </cell>
          <cell r="M115">
            <v>5</v>
          </cell>
          <cell r="N115">
            <v>11</v>
          </cell>
          <cell r="O115">
            <v>122</v>
          </cell>
        </row>
        <row r="116">
          <cell r="G116" t="str">
            <v>105441-P.S.R. MANQUEHUA</v>
          </cell>
          <cell r="H116">
            <v>19</v>
          </cell>
          <cell r="I116">
            <v>0</v>
          </cell>
          <cell r="J116">
            <v>5</v>
          </cell>
          <cell r="K116">
            <v>18</v>
          </cell>
          <cell r="L116">
            <v>12</v>
          </cell>
          <cell r="M116">
            <v>8</v>
          </cell>
          <cell r="N116">
            <v>9</v>
          </cell>
          <cell r="O116">
            <v>71</v>
          </cell>
        </row>
        <row r="117">
          <cell r="G117" t="str">
            <v>105459-P.S.R. BARRANCAS                </v>
          </cell>
          <cell r="H117">
            <v>4</v>
          </cell>
          <cell r="I117">
            <v>1</v>
          </cell>
          <cell r="J117">
            <v>2</v>
          </cell>
          <cell r="K117">
            <v>1</v>
          </cell>
          <cell r="L117">
            <v>8</v>
          </cell>
          <cell r="M117">
            <v>4</v>
          </cell>
          <cell r="N117">
            <v>5</v>
          </cell>
          <cell r="O117">
            <v>25</v>
          </cell>
        </row>
        <row r="118">
          <cell r="G118" t="str">
            <v>105460-P.S.R. COGOTI 18</v>
          </cell>
          <cell r="H118">
            <v>6</v>
          </cell>
          <cell r="I118">
            <v>8</v>
          </cell>
          <cell r="J118">
            <v>8</v>
          </cell>
          <cell r="K118">
            <v>9</v>
          </cell>
          <cell r="L118">
            <v>22</v>
          </cell>
          <cell r="M118">
            <v>2</v>
          </cell>
          <cell r="N118">
            <v>6</v>
          </cell>
          <cell r="O118">
            <v>61</v>
          </cell>
        </row>
        <row r="119">
          <cell r="G119" t="str">
            <v>105461-P.S.R. EL HUACHO</v>
          </cell>
          <cell r="H119">
            <v>8</v>
          </cell>
          <cell r="I119">
            <v>3</v>
          </cell>
          <cell r="J119">
            <v>9</v>
          </cell>
          <cell r="K119">
            <v>16</v>
          </cell>
          <cell r="L119">
            <v>6</v>
          </cell>
          <cell r="M119">
            <v>2</v>
          </cell>
          <cell r="N119">
            <v>4</v>
          </cell>
          <cell r="O119">
            <v>48</v>
          </cell>
        </row>
        <row r="120">
          <cell r="G120" t="str">
            <v>105462-P.S.R. EL SAUCE</v>
          </cell>
          <cell r="H120">
            <v>1</v>
          </cell>
          <cell r="I120">
            <v>2</v>
          </cell>
          <cell r="K120">
            <v>1</v>
          </cell>
          <cell r="L120">
            <v>4</v>
          </cell>
          <cell r="M120">
            <v>9</v>
          </cell>
          <cell r="N120">
            <v>7</v>
          </cell>
          <cell r="O120">
            <v>24</v>
          </cell>
        </row>
        <row r="121">
          <cell r="G121" t="str">
            <v>105463-P.S.R. QUILITAPIA</v>
          </cell>
          <cell r="H121">
            <v>5</v>
          </cell>
          <cell r="I121">
            <v>5</v>
          </cell>
          <cell r="J121">
            <v>1</v>
          </cell>
          <cell r="K121">
            <v>3</v>
          </cell>
          <cell r="L121">
            <v>10</v>
          </cell>
          <cell r="M121">
            <v>5</v>
          </cell>
          <cell r="N121">
            <v>31</v>
          </cell>
          <cell r="O121">
            <v>60</v>
          </cell>
        </row>
        <row r="122">
          <cell r="G122" t="str">
            <v>105464-P.S.R. LA LIGUA</v>
          </cell>
          <cell r="H122">
            <v>6</v>
          </cell>
          <cell r="I122">
            <v>3</v>
          </cell>
          <cell r="J122">
            <v>8</v>
          </cell>
          <cell r="K122">
            <v>6</v>
          </cell>
          <cell r="L122">
            <v>8</v>
          </cell>
          <cell r="M122">
            <v>9</v>
          </cell>
          <cell r="N122">
            <v>4</v>
          </cell>
          <cell r="O122">
            <v>44</v>
          </cell>
        </row>
        <row r="123">
          <cell r="G123" t="str">
            <v>105465-P.S.R. RAMADILLA</v>
          </cell>
          <cell r="H123">
            <v>10</v>
          </cell>
          <cell r="I123">
            <v>3</v>
          </cell>
          <cell r="J123">
            <v>13</v>
          </cell>
          <cell r="K123">
            <v>5</v>
          </cell>
          <cell r="L123">
            <v>6</v>
          </cell>
          <cell r="M123">
            <v>8</v>
          </cell>
          <cell r="N123">
            <v>9</v>
          </cell>
          <cell r="O123">
            <v>54</v>
          </cell>
        </row>
        <row r="124">
          <cell r="G124" t="str">
            <v>105466-P.S.R. VALLE HERMOSO</v>
          </cell>
          <cell r="H124">
            <v>5</v>
          </cell>
          <cell r="J124">
            <v>4</v>
          </cell>
          <cell r="K124">
            <v>2</v>
          </cell>
          <cell r="L124">
            <v>2</v>
          </cell>
          <cell r="M124">
            <v>5</v>
          </cell>
          <cell r="N124">
            <v>9</v>
          </cell>
          <cell r="O124">
            <v>27</v>
          </cell>
        </row>
        <row r="125">
          <cell r="G125" t="str">
            <v>105490-P.S.R. EL DURAZNO</v>
          </cell>
          <cell r="J125">
            <v>1</v>
          </cell>
          <cell r="K125">
            <v>2</v>
          </cell>
          <cell r="L125">
            <v>2</v>
          </cell>
          <cell r="M125">
            <v>26</v>
          </cell>
          <cell r="N125">
            <v>3</v>
          </cell>
          <cell r="O125">
            <v>34</v>
          </cell>
        </row>
        <row r="126">
          <cell r="G126" t="str">
            <v>04303-MONTE PATRIA</v>
          </cell>
          <cell r="H126">
            <v>112</v>
          </cell>
          <cell r="I126">
            <v>187</v>
          </cell>
          <cell r="J126">
            <v>107</v>
          </cell>
          <cell r="K126">
            <v>154</v>
          </cell>
          <cell r="L126">
            <v>249</v>
          </cell>
          <cell r="M126">
            <v>298</v>
          </cell>
          <cell r="N126">
            <v>138</v>
          </cell>
          <cell r="O126">
            <v>1245</v>
          </cell>
        </row>
        <row r="127">
          <cell r="G127" t="str">
            <v>105307-CES. RURAL MONTE PATRIA</v>
          </cell>
          <cell r="H127">
            <v>9</v>
          </cell>
          <cell r="I127">
            <v>39</v>
          </cell>
          <cell r="J127">
            <v>17</v>
          </cell>
          <cell r="K127">
            <v>21</v>
          </cell>
          <cell r="L127">
            <v>38</v>
          </cell>
          <cell r="M127">
            <v>46</v>
          </cell>
          <cell r="N127">
            <v>26</v>
          </cell>
          <cell r="O127">
            <v>196</v>
          </cell>
        </row>
        <row r="128">
          <cell r="G128" t="str">
            <v>105311-CES. RURAL CHAÑARAL ALTO</v>
          </cell>
          <cell r="H128">
            <v>10</v>
          </cell>
          <cell r="I128">
            <v>13</v>
          </cell>
          <cell r="J128">
            <v>23</v>
          </cell>
          <cell r="K128">
            <v>21</v>
          </cell>
          <cell r="L128">
            <v>73</v>
          </cell>
          <cell r="M128">
            <v>24</v>
          </cell>
          <cell r="N128">
            <v>20</v>
          </cell>
          <cell r="O128">
            <v>184</v>
          </cell>
        </row>
        <row r="129">
          <cell r="G129" t="str">
            <v>105312-CES. RURAL CAREN</v>
          </cell>
          <cell r="H129">
            <v>17</v>
          </cell>
          <cell r="I129">
            <v>28</v>
          </cell>
          <cell r="J129">
            <v>7</v>
          </cell>
          <cell r="K129">
            <v>2</v>
          </cell>
          <cell r="L129">
            <v>5</v>
          </cell>
          <cell r="M129">
            <v>6</v>
          </cell>
          <cell r="N129">
            <v>17</v>
          </cell>
          <cell r="O129">
            <v>82</v>
          </cell>
        </row>
        <row r="130">
          <cell r="G130" t="str">
            <v>105318-CES. RURAL EL PALQUI</v>
          </cell>
          <cell r="H130">
            <v>51</v>
          </cell>
          <cell r="I130">
            <v>89</v>
          </cell>
          <cell r="J130">
            <v>38</v>
          </cell>
          <cell r="K130">
            <v>74</v>
          </cell>
          <cell r="L130">
            <v>57</v>
          </cell>
          <cell r="M130">
            <v>45</v>
          </cell>
          <cell r="N130">
            <v>51</v>
          </cell>
          <cell r="O130">
            <v>405</v>
          </cell>
        </row>
        <row r="131">
          <cell r="G131" t="str">
            <v>105425-P.S.R. CHILECITO</v>
          </cell>
          <cell r="H131">
            <v>4</v>
          </cell>
          <cell r="I131">
            <v>6</v>
          </cell>
          <cell r="L131">
            <v>3</v>
          </cell>
          <cell r="O131">
            <v>13</v>
          </cell>
        </row>
        <row r="132">
          <cell r="G132" t="str">
            <v>105427-P.S.R. HACIENDA VALDIVIA</v>
          </cell>
          <cell r="H132">
            <v>1</v>
          </cell>
          <cell r="J132">
            <v>2</v>
          </cell>
          <cell r="K132">
            <v>1</v>
          </cell>
          <cell r="L132">
            <v>4</v>
          </cell>
          <cell r="O132">
            <v>8</v>
          </cell>
        </row>
        <row r="133">
          <cell r="G133" t="str">
            <v>105428-P.S.R. HUATULAME</v>
          </cell>
          <cell r="H133">
            <v>1</v>
          </cell>
          <cell r="L133">
            <v>2</v>
          </cell>
          <cell r="M133">
            <v>8</v>
          </cell>
          <cell r="N133">
            <v>3</v>
          </cell>
          <cell r="O133">
            <v>14</v>
          </cell>
        </row>
        <row r="134">
          <cell r="G134" t="str">
            <v>105430-P.S.R. MIALQUI</v>
          </cell>
          <cell r="H134">
            <v>4</v>
          </cell>
          <cell r="I134">
            <v>6</v>
          </cell>
          <cell r="J134">
            <v>2</v>
          </cell>
          <cell r="K134">
            <v>3</v>
          </cell>
          <cell r="L134">
            <v>4</v>
          </cell>
          <cell r="M134">
            <v>2</v>
          </cell>
          <cell r="N134">
            <v>3</v>
          </cell>
          <cell r="O134">
            <v>24</v>
          </cell>
        </row>
        <row r="135">
          <cell r="G135" t="str">
            <v>105431-P.S.R. PEDREGAL</v>
          </cell>
          <cell r="H135">
            <v>3</v>
          </cell>
          <cell r="I135">
            <v>4</v>
          </cell>
          <cell r="J135">
            <v>2</v>
          </cell>
          <cell r="K135">
            <v>4</v>
          </cell>
          <cell r="L135">
            <v>6</v>
          </cell>
          <cell r="M135">
            <v>3</v>
          </cell>
          <cell r="N135">
            <v>5</v>
          </cell>
          <cell r="O135">
            <v>27</v>
          </cell>
        </row>
        <row r="136">
          <cell r="G136" t="str">
            <v>105432-P.S.R. RAPEL</v>
          </cell>
          <cell r="H136">
            <v>2</v>
          </cell>
          <cell r="J136">
            <v>12</v>
          </cell>
          <cell r="K136">
            <v>10</v>
          </cell>
          <cell r="L136">
            <v>20</v>
          </cell>
          <cell r="M136">
            <v>58</v>
          </cell>
          <cell r="N136">
            <v>2</v>
          </cell>
          <cell r="O136">
            <v>104</v>
          </cell>
        </row>
        <row r="137">
          <cell r="G137" t="str">
            <v>105435-P.S.R. TULAHUEN</v>
          </cell>
          <cell r="H137">
            <v>10</v>
          </cell>
          <cell r="J137">
            <v>3</v>
          </cell>
          <cell r="K137">
            <v>13</v>
          </cell>
          <cell r="L137">
            <v>4</v>
          </cell>
          <cell r="M137">
            <v>51</v>
          </cell>
          <cell r="N137">
            <v>9</v>
          </cell>
          <cell r="O137">
            <v>90</v>
          </cell>
        </row>
        <row r="138">
          <cell r="G138" t="str">
            <v>105436-P.S.R. EL MAITEN</v>
          </cell>
          <cell r="I138">
            <v>2</v>
          </cell>
          <cell r="K138">
            <v>3</v>
          </cell>
          <cell r="L138">
            <v>31</v>
          </cell>
          <cell r="M138">
            <v>55</v>
          </cell>
          <cell r="N138">
            <v>2</v>
          </cell>
          <cell r="O138">
            <v>93</v>
          </cell>
        </row>
        <row r="139">
          <cell r="G139" t="str">
            <v>105489-P.S.R. RAMADAS DE TULAHUEN</v>
          </cell>
          <cell r="J139">
            <v>1</v>
          </cell>
          <cell r="K139">
            <v>2</v>
          </cell>
          <cell r="L139">
            <v>2</v>
          </cell>
          <cell r="O139">
            <v>5</v>
          </cell>
        </row>
        <row r="140">
          <cell r="G140" t="str">
            <v>04304-PUNITAQUI</v>
          </cell>
          <cell r="H140">
            <v>60</v>
          </cell>
          <cell r="I140">
            <v>56</v>
          </cell>
          <cell r="J140">
            <v>73</v>
          </cell>
          <cell r="K140">
            <v>55</v>
          </cell>
          <cell r="L140">
            <v>56</v>
          </cell>
          <cell r="M140">
            <v>57</v>
          </cell>
          <cell r="N140">
            <v>52</v>
          </cell>
          <cell r="O140">
            <v>409</v>
          </cell>
        </row>
        <row r="141">
          <cell r="G141" t="str">
            <v>105308-CES. RURAL PUNITAQUI</v>
          </cell>
          <cell r="H141">
            <v>56</v>
          </cell>
          <cell r="I141">
            <v>47</v>
          </cell>
          <cell r="J141">
            <v>59</v>
          </cell>
          <cell r="K141">
            <v>47</v>
          </cell>
          <cell r="L141">
            <v>56</v>
          </cell>
          <cell r="M141">
            <v>56</v>
          </cell>
          <cell r="N141">
            <v>46</v>
          </cell>
          <cell r="O141">
            <v>367</v>
          </cell>
        </row>
        <row r="142">
          <cell r="G142" t="str">
            <v>105440-P.S.R. DIVISADERO</v>
          </cell>
          <cell r="H142">
            <v>4</v>
          </cell>
          <cell r="I142">
            <v>9</v>
          </cell>
          <cell r="J142">
            <v>14</v>
          </cell>
          <cell r="K142">
            <v>8</v>
          </cell>
          <cell r="M142">
            <v>1</v>
          </cell>
          <cell r="N142">
            <v>6</v>
          </cell>
          <cell r="O142">
            <v>42</v>
          </cell>
        </row>
        <row r="143">
          <cell r="G143" t="str">
            <v>04305-RIO HURATDO</v>
          </cell>
          <cell r="H143">
            <v>40</v>
          </cell>
          <cell r="I143">
            <v>28</v>
          </cell>
          <cell r="J143">
            <v>73</v>
          </cell>
          <cell r="K143">
            <v>50</v>
          </cell>
          <cell r="L143">
            <v>44</v>
          </cell>
          <cell r="M143">
            <v>29</v>
          </cell>
          <cell r="N143">
            <v>29</v>
          </cell>
          <cell r="O143">
            <v>293</v>
          </cell>
        </row>
        <row r="144">
          <cell r="G144" t="str">
            <v>105310-CES. RURAL PICHASCA</v>
          </cell>
          <cell r="H144">
            <v>8</v>
          </cell>
          <cell r="I144">
            <v>7</v>
          </cell>
          <cell r="J144">
            <v>39</v>
          </cell>
          <cell r="K144">
            <v>16</v>
          </cell>
          <cell r="L144">
            <v>20</v>
          </cell>
          <cell r="M144">
            <v>8</v>
          </cell>
          <cell r="N144">
            <v>13</v>
          </cell>
          <cell r="O144">
            <v>111</v>
          </cell>
        </row>
        <row r="145">
          <cell r="G145" t="str">
            <v>105409-P.S.R. EL CHAÑAR</v>
          </cell>
          <cell r="H145">
            <v>6</v>
          </cell>
          <cell r="I145">
            <v>3</v>
          </cell>
          <cell r="J145">
            <v>3</v>
          </cell>
          <cell r="K145">
            <v>7</v>
          </cell>
          <cell r="N145">
            <v>3</v>
          </cell>
          <cell r="O145">
            <v>22</v>
          </cell>
        </row>
        <row r="146">
          <cell r="G146" t="str">
            <v>105410-P.S.R. HURTADO</v>
          </cell>
          <cell r="H146">
            <v>4</v>
          </cell>
          <cell r="I146">
            <v>3</v>
          </cell>
          <cell r="J146">
            <v>4</v>
          </cell>
          <cell r="K146">
            <v>2</v>
          </cell>
          <cell r="M146">
            <v>3</v>
          </cell>
          <cell r="N146">
            <v>4</v>
          </cell>
          <cell r="O146">
            <v>20</v>
          </cell>
        </row>
        <row r="147">
          <cell r="G147" t="str">
            <v>105411-P.S.R. LAS BREAS</v>
          </cell>
          <cell r="H147">
            <v>8</v>
          </cell>
          <cell r="I147">
            <v>10</v>
          </cell>
          <cell r="J147">
            <v>6</v>
          </cell>
          <cell r="K147">
            <v>15</v>
          </cell>
          <cell r="L147">
            <v>12</v>
          </cell>
          <cell r="M147">
            <v>5</v>
          </cell>
          <cell r="N147">
            <v>4</v>
          </cell>
          <cell r="O147">
            <v>60</v>
          </cell>
        </row>
        <row r="148">
          <cell r="G148" t="str">
            <v>105413-P.S.R. SAMO ALTO</v>
          </cell>
          <cell r="H148">
            <v>1</v>
          </cell>
          <cell r="J148">
            <v>6</v>
          </cell>
          <cell r="K148">
            <v>6</v>
          </cell>
          <cell r="L148">
            <v>7</v>
          </cell>
          <cell r="M148">
            <v>5</v>
          </cell>
          <cell r="N148">
            <v>5</v>
          </cell>
          <cell r="O148">
            <v>30</v>
          </cell>
        </row>
        <row r="149">
          <cell r="G149" t="str">
            <v>105414-P.S.R. SERON</v>
          </cell>
          <cell r="H149">
            <v>7</v>
          </cell>
          <cell r="I149">
            <v>5</v>
          </cell>
          <cell r="J149">
            <v>11</v>
          </cell>
          <cell r="K149">
            <v>1</v>
          </cell>
          <cell r="M149">
            <v>5</v>
          </cell>
          <cell r="O149">
            <v>29</v>
          </cell>
        </row>
        <row r="150">
          <cell r="G150" t="str">
            <v>105503-P.S.R. TABAQUEROS</v>
          </cell>
          <cell r="H150">
            <v>6</v>
          </cell>
          <cell r="J150">
            <v>4</v>
          </cell>
          <cell r="K150">
            <v>3</v>
          </cell>
          <cell r="L150">
            <v>5</v>
          </cell>
          <cell r="M150">
            <v>3</v>
          </cell>
          <cell r="O150">
            <v>21</v>
          </cell>
        </row>
        <row r="151">
          <cell r="G151" t="str">
            <v>Total general</v>
          </cell>
          <cell r="H151">
            <v>3658</v>
          </cell>
          <cell r="I151">
            <v>4077</v>
          </cell>
          <cell r="J151">
            <v>4036</v>
          </cell>
          <cell r="K151">
            <v>3693</v>
          </cell>
          <cell r="L151">
            <v>4613</v>
          </cell>
          <cell r="M151">
            <v>3778</v>
          </cell>
          <cell r="N151">
            <v>3689</v>
          </cell>
          <cell r="O151">
            <v>27544</v>
          </cell>
        </row>
      </sheetData>
      <sheetData sheetId="2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  <cell r="Y3" t="str">
            <v>Suma de Total</v>
          </cell>
          <cell r="Z3" t="str">
            <v>Etiquetas de columna</v>
          </cell>
        </row>
        <row r="4">
          <cell r="G4" t="str">
            <v>04101-LA SERENA</v>
          </cell>
          <cell r="H4">
            <v>58</v>
          </cell>
          <cell r="I4">
            <v>36</v>
          </cell>
          <cell r="J4">
            <v>82</v>
          </cell>
          <cell r="K4">
            <v>48</v>
          </cell>
          <cell r="L4">
            <v>67</v>
          </cell>
          <cell r="M4">
            <v>58</v>
          </cell>
          <cell r="N4">
            <v>41</v>
          </cell>
          <cell r="O4">
            <v>390</v>
          </cell>
          <cell r="Y4" t="str">
            <v>Etiquetas de fila</v>
          </cell>
          <cell r="Z4">
            <v>1</v>
          </cell>
          <cell r="AA4">
            <v>2</v>
          </cell>
          <cell r="AB4">
            <v>3</v>
          </cell>
          <cell r="AC4">
            <v>4</v>
          </cell>
          <cell r="AD4">
            <v>5</v>
          </cell>
          <cell r="AE4">
            <v>6</v>
          </cell>
          <cell r="AF4">
            <v>7</v>
          </cell>
          <cell r="AG4" t="str">
            <v>Total general</v>
          </cell>
        </row>
        <row r="5">
          <cell r="G5" t="str">
            <v>105300-CES. CARDENAL CARO</v>
          </cell>
          <cell r="H5">
            <v>17</v>
          </cell>
          <cell r="I5">
            <v>10</v>
          </cell>
          <cell r="J5">
            <v>37</v>
          </cell>
          <cell r="K5">
            <v>18</v>
          </cell>
          <cell r="L5">
            <v>17</v>
          </cell>
          <cell r="M5">
            <v>9</v>
          </cell>
          <cell r="N5">
            <v>9</v>
          </cell>
          <cell r="O5">
            <v>117</v>
          </cell>
          <cell r="Y5" t="str">
            <v>04101-LA SERENA</v>
          </cell>
          <cell r="Z5">
            <v>24</v>
          </cell>
          <cell r="AA5">
            <v>51</v>
          </cell>
          <cell r="AB5">
            <v>25</v>
          </cell>
          <cell r="AC5">
            <v>28</v>
          </cell>
          <cell r="AD5">
            <v>19</v>
          </cell>
          <cell r="AE5">
            <v>71</v>
          </cell>
          <cell r="AF5">
            <v>28</v>
          </cell>
          <cell r="AG5">
            <v>246</v>
          </cell>
        </row>
        <row r="6">
          <cell r="G6" t="str">
            <v>105301-CES. LAS COMPAÑIAS</v>
          </cell>
          <cell r="H6">
            <v>5</v>
          </cell>
          <cell r="J6">
            <v>7</v>
          </cell>
          <cell r="K6">
            <v>6</v>
          </cell>
          <cell r="L6">
            <v>7</v>
          </cell>
          <cell r="M6">
            <v>4</v>
          </cell>
          <cell r="N6">
            <v>3</v>
          </cell>
          <cell r="O6">
            <v>32</v>
          </cell>
          <cell r="Y6" t="str">
            <v>105300-CES. CARDENAL CARO</v>
          </cell>
          <cell r="AA6">
            <v>2</v>
          </cell>
          <cell r="AB6">
            <v>1</v>
          </cell>
          <cell r="AC6">
            <v>1</v>
          </cell>
          <cell r="AE6">
            <v>18</v>
          </cell>
          <cell r="AF6">
            <v>5</v>
          </cell>
          <cell r="AG6">
            <v>27</v>
          </cell>
        </row>
        <row r="7">
          <cell r="G7" t="str">
            <v>105302-CES. PEDRO AGUIRRE C.</v>
          </cell>
          <cell r="H7">
            <v>7</v>
          </cell>
          <cell r="I7">
            <v>4</v>
          </cell>
          <cell r="J7">
            <v>10</v>
          </cell>
          <cell r="K7">
            <v>3</v>
          </cell>
          <cell r="L7">
            <v>11</v>
          </cell>
          <cell r="M7">
            <v>14</v>
          </cell>
          <cell r="N7">
            <v>9</v>
          </cell>
          <cell r="O7">
            <v>58</v>
          </cell>
          <cell r="Y7" t="str">
            <v>105302-CES. PEDRO AGUIRRE C.</v>
          </cell>
          <cell r="Z7">
            <v>2</v>
          </cell>
          <cell r="AA7">
            <v>42</v>
          </cell>
          <cell r="AB7">
            <v>11</v>
          </cell>
          <cell r="AC7">
            <v>3</v>
          </cell>
          <cell r="AE7">
            <v>25</v>
          </cell>
          <cell r="AF7">
            <v>6</v>
          </cell>
          <cell r="AG7">
            <v>89</v>
          </cell>
        </row>
        <row r="8">
          <cell r="G8" t="str">
            <v>105313-CES. SCHAFFHAUSER</v>
          </cell>
          <cell r="H8">
            <v>14</v>
          </cell>
          <cell r="I8">
            <v>5</v>
          </cell>
          <cell r="J8">
            <v>7</v>
          </cell>
          <cell r="K8">
            <v>6</v>
          </cell>
          <cell r="L8">
            <v>3</v>
          </cell>
          <cell r="M8">
            <v>4</v>
          </cell>
          <cell r="N8">
            <v>2</v>
          </cell>
          <cell r="O8">
            <v>41</v>
          </cell>
          <cell r="Y8" t="str">
            <v>105313-CES. SCHAFFHAUSER</v>
          </cell>
          <cell r="Z8">
            <v>11</v>
          </cell>
          <cell r="AA8">
            <v>3</v>
          </cell>
          <cell r="AB8">
            <v>8</v>
          </cell>
          <cell r="AC8">
            <v>4</v>
          </cell>
          <cell r="AD8">
            <v>5</v>
          </cell>
          <cell r="AE8">
            <v>11</v>
          </cell>
          <cell r="AF8">
            <v>2</v>
          </cell>
          <cell r="AG8">
            <v>44</v>
          </cell>
        </row>
        <row r="9">
          <cell r="G9" t="str">
            <v>105319-CES. CARDENAL R.S.H.</v>
          </cell>
          <cell r="H9">
            <v>3</v>
          </cell>
          <cell r="I9">
            <v>3</v>
          </cell>
          <cell r="J9">
            <v>4</v>
          </cell>
          <cell r="K9">
            <v>5</v>
          </cell>
          <cell r="L9">
            <v>9</v>
          </cell>
          <cell r="M9">
            <v>13</v>
          </cell>
          <cell r="N9">
            <v>11</v>
          </cell>
          <cell r="O9">
            <v>48</v>
          </cell>
          <cell r="Y9" t="str">
            <v>105319-CES. CARDENAL R.S.H.</v>
          </cell>
          <cell r="Z9">
            <v>11</v>
          </cell>
          <cell r="AA9">
            <v>4</v>
          </cell>
          <cell r="AB9">
            <v>4</v>
          </cell>
          <cell r="AC9">
            <v>19</v>
          </cell>
          <cell r="AD9">
            <v>14</v>
          </cell>
          <cell r="AE9">
            <v>12</v>
          </cell>
          <cell r="AF9">
            <v>15</v>
          </cell>
          <cell r="AG9">
            <v>79</v>
          </cell>
        </row>
        <row r="10">
          <cell r="G10" t="str">
            <v>105325-CESFAM JUAN PABLO II</v>
          </cell>
          <cell r="H10">
            <v>12</v>
          </cell>
          <cell r="I10">
            <v>13</v>
          </cell>
          <cell r="J10">
            <v>15</v>
          </cell>
          <cell r="K10">
            <v>7</v>
          </cell>
          <cell r="L10">
            <v>20</v>
          </cell>
          <cell r="M10">
            <v>10</v>
          </cell>
          <cell r="N10">
            <v>5</v>
          </cell>
          <cell r="O10">
            <v>82</v>
          </cell>
          <cell r="Y10" t="str">
            <v>105325-CESFAM JUAN PABLO II</v>
          </cell>
          <cell r="AB10">
            <v>1</v>
          </cell>
          <cell r="AC10">
            <v>1</v>
          </cell>
          <cell r="AE10">
            <v>5</v>
          </cell>
          <cell r="AG10">
            <v>7</v>
          </cell>
        </row>
        <row r="11">
          <cell r="G11" t="str">
            <v>105400-P.S.R. ALGARROBITO            </v>
          </cell>
          <cell r="I11">
            <v>1</v>
          </cell>
          <cell r="J11">
            <v>2</v>
          </cell>
          <cell r="K11">
            <v>2</v>
          </cell>
          <cell r="M11">
            <v>4</v>
          </cell>
          <cell r="N11">
            <v>2</v>
          </cell>
          <cell r="O11">
            <v>11</v>
          </cell>
          <cell r="Y11" t="str">
            <v>04102-COQUIMBO</v>
          </cell>
          <cell r="Z11">
            <v>17</v>
          </cell>
          <cell r="AB11">
            <v>21</v>
          </cell>
          <cell r="AC11">
            <v>2</v>
          </cell>
          <cell r="AD11">
            <v>7</v>
          </cell>
          <cell r="AE11">
            <v>23</v>
          </cell>
          <cell r="AF11">
            <v>2</v>
          </cell>
          <cell r="AG11">
            <v>72</v>
          </cell>
        </row>
        <row r="12">
          <cell r="G12" t="str">
            <v>105401-P.S.R. LAS ROJAS</v>
          </cell>
          <cell r="K12">
            <v>1</v>
          </cell>
          <cell r="O12">
            <v>1</v>
          </cell>
          <cell r="Y12" t="str">
            <v>105303-CES. SAN JUAN</v>
          </cell>
          <cell r="Z12">
            <v>13</v>
          </cell>
          <cell r="AB12">
            <v>2</v>
          </cell>
          <cell r="AC12">
            <v>2</v>
          </cell>
          <cell r="AG12">
            <v>17</v>
          </cell>
        </row>
        <row r="13">
          <cell r="G13" t="str">
            <v>04102-COQUIMBO</v>
          </cell>
          <cell r="H13">
            <v>24</v>
          </cell>
          <cell r="I13">
            <v>34</v>
          </cell>
          <cell r="J13">
            <v>54</v>
          </cell>
          <cell r="K13">
            <v>49</v>
          </cell>
          <cell r="L13">
            <v>94</v>
          </cell>
          <cell r="M13">
            <v>80</v>
          </cell>
          <cell r="N13">
            <v>95</v>
          </cell>
          <cell r="O13">
            <v>430</v>
          </cell>
          <cell r="Y13" t="str">
            <v>105304-CES. SANTA CECILIA</v>
          </cell>
          <cell r="Z13">
            <v>1</v>
          </cell>
          <cell r="AG13">
            <v>1</v>
          </cell>
        </row>
        <row r="14">
          <cell r="G14" t="str">
            <v>105303-CES. SAN JUAN</v>
          </cell>
          <cell r="H14">
            <v>3</v>
          </cell>
          <cell r="I14">
            <v>4</v>
          </cell>
          <cell r="J14">
            <v>9</v>
          </cell>
          <cell r="K14">
            <v>9</v>
          </cell>
          <cell r="L14">
            <v>25</v>
          </cell>
          <cell r="M14">
            <v>17</v>
          </cell>
          <cell r="N14">
            <v>13</v>
          </cell>
          <cell r="O14">
            <v>80</v>
          </cell>
          <cell r="Y14" t="str">
            <v>105305-CES. TIERRAS BLANCAS</v>
          </cell>
          <cell r="Z14">
            <v>3</v>
          </cell>
          <cell r="AB14">
            <v>19</v>
          </cell>
          <cell r="AD14">
            <v>7</v>
          </cell>
          <cell r="AE14">
            <v>23</v>
          </cell>
          <cell r="AF14">
            <v>2</v>
          </cell>
          <cell r="AG14">
            <v>54</v>
          </cell>
        </row>
        <row r="15">
          <cell r="G15" t="str">
            <v>105304-CES. SANTA CECILIA</v>
          </cell>
          <cell r="H15">
            <v>6</v>
          </cell>
          <cell r="I15">
            <v>7</v>
          </cell>
          <cell r="J15">
            <v>8</v>
          </cell>
          <cell r="K15">
            <v>4</v>
          </cell>
          <cell r="L15">
            <v>3</v>
          </cell>
          <cell r="M15">
            <v>12</v>
          </cell>
          <cell r="N15">
            <v>15</v>
          </cell>
          <cell r="O15">
            <v>55</v>
          </cell>
          <cell r="Y15" t="str">
            <v>04103-ANDACOLLO</v>
          </cell>
          <cell r="Z15">
            <v>30</v>
          </cell>
          <cell r="AB15">
            <v>1</v>
          </cell>
          <cell r="AG15">
            <v>31</v>
          </cell>
        </row>
        <row r="16">
          <cell r="G16" t="str">
            <v>105305-CES. TIERRAS BLANCAS</v>
          </cell>
          <cell r="H16">
            <v>13</v>
          </cell>
          <cell r="I16">
            <v>16</v>
          </cell>
          <cell r="J16">
            <v>26</v>
          </cell>
          <cell r="K16">
            <v>25</v>
          </cell>
          <cell r="L16">
            <v>54</v>
          </cell>
          <cell r="M16">
            <v>42</v>
          </cell>
          <cell r="N16">
            <v>43</v>
          </cell>
          <cell r="O16">
            <v>219</v>
          </cell>
          <cell r="Y16" t="str">
            <v>105106-HOSPITAL ANDACOLLO</v>
          </cell>
          <cell r="Z16">
            <v>30</v>
          </cell>
          <cell r="AB16">
            <v>1</v>
          </cell>
          <cell r="AG16">
            <v>31</v>
          </cell>
        </row>
        <row r="17">
          <cell r="G17" t="str">
            <v>105321-CES. RURAL  TONGOY</v>
          </cell>
          <cell r="I17">
            <v>2</v>
          </cell>
          <cell r="O17">
            <v>2</v>
          </cell>
          <cell r="Y17" t="str">
            <v>04104-LA HIGUERA</v>
          </cell>
          <cell r="AE17">
            <v>3</v>
          </cell>
          <cell r="AF17">
            <v>4</v>
          </cell>
          <cell r="AG17">
            <v>7</v>
          </cell>
        </row>
        <row r="18">
          <cell r="G18" t="str">
            <v>105323-CES. DR. SERGIO AGUILAR</v>
          </cell>
          <cell r="H18">
            <v>2</v>
          </cell>
          <cell r="I18">
            <v>4</v>
          </cell>
          <cell r="J18">
            <v>6</v>
          </cell>
          <cell r="K18">
            <v>6</v>
          </cell>
          <cell r="L18">
            <v>10</v>
          </cell>
          <cell r="M18">
            <v>6</v>
          </cell>
          <cell r="N18">
            <v>21</v>
          </cell>
          <cell r="O18">
            <v>55</v>
          </cell>
          <cell r="Y18" t="str">
            <v>105314-CES. LA HIGUERA</v>
          </cell>
          <cell r="AE18">
            <v>3</v>
          </cell>
          <cell r="AG18">
            <v>3</v>
          </cell>
        </row>
        <row r="19">
          <cell r="G19" t="str">
            <v>105404-P.S.R. EL TANGUE                         </v>
          </cell>
          <cell r="J19">
            <v>1</v>
          </cell>
          <cell r="K19">
            <v>4</v>
          </cell>
          <cell r="O19">
            <v>5</v>
          </cell>
          <cell r="Y19" t="str">
            <v>105500-P.S.R. CALETA HORNOS        </v>
          </cell>
          <cell r="AF19">
            <v>4</v>
          </cell>
          <cell r="AG19">
            <v>4</v>
          </cell>
        </row>
        <row r="20">
          <cell r="G20" t="str">
            <v>105406-P.S.R. PAN DE AZUCAR</v>
          </cell>
          <cell r="I20">
            <v>1</v>
          </cell>
          <cell r="J20">
            <v>4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  <cell r="O20">
            <v>14</v>
          </cell>
          <cell r="Y20" t="str">
            <v>04201-ILLAPEL</v>
          </cell>
          <cell r="AB20">
            <v>2</v>
          </cell>
          <cell r="AG20">
            <v>2</v>
          </cell>
        </row>
        <row r="21">
          <cell r="G21" t="str">
            <v>04103-ANDACOLLO</v>
          </cell>
          <cell r="H21">
            <v>3</v>
          </cell>
          <cell r="J21">
            <v>1</v>
          </cell>
          <cell r="K21">
            <v>4</v>
          </cell>
          <cell r="L21">
            <v>1</v>
          </cell>
          <cell r="M21">
            <v>6</v>
          </cell>
          <cell r="N21">
            <v>2</v>
          </cell>
          <cell r="O21">
            <v>17</v>
          </cell>
          <cell r="Y21" t="str">
            <v>105326-CESFAM SAN RAFAEL</v>
          </cell>
          <cell r="AB21">
            <v>2</v>
          </cell>
          <cell r="AG21">
            <v>2</v>
          </cell>
        </row>
        <row r="22">
          <cell r="G22" t="str">
            <v>105106-HOSPITAL ANDACOLLO</v>
          </cell>
          <cell r="H22">
            <v>3</v>
          </cell>
          <cell r="J22">
            <v>1</v>
          </cell>
          <cell r="K22">
            <v>4</v>
          </cell>
          <cell r="L22">
            <v>1</v>
          </cell>
          <cell r="M22">
            <v>6</v>
          </cell>
          <cell r="N22">
            <v>2</v>
          </cell>
          <cell r="O22">
            <v>17</v>
          </cell>
          <cell r="Y22" t="str">
            <v>04204-SALAMANCA</v>
          </cell>
          <cell r="AB22">
            <v>2</v>
          </cell>
          <cell r="AC22">
            <v>1</v>
          </cell>
          <cell r="AD22">
            <v>6</v>
          </cell>
          <cell r="AE22">
            <v>2</v>
          </cell>
          <cell r="AF22">
            <v>3</v>
          </cell>
          <cell r="AG22">
            <v>14</v>
          </cell>
        </row>
        <row r="23">
          <cell r="G23" t="str">
            <v>04104-LA HIGUERA</v>
          </cell>
          <cell r="J23">
            <v>4</v>
          </cell>
          <cell r="L23">
            <v>2</v>
          </cell>
          <cell r="M23">
            <v>4</v>
          </cell>
          <cell r="N23">
            <v>3</v>
          </cell>
          <cell r="O23">
            <v>13</v>
          </cell>
          <cell r="Y23" t="str">
            <v>105104-HOSPITAL SALAMANCA</v>
          </cell>
          <cell r="AB23">
            <v>1</v>
          </cell>
          <cell r="AC23">
            <v>1</v>
          </cell>
          <cell r="AD23">
            <v>6</v>
          </cell>
          <cell r="AE23">
            <v>1</v>
          </cell>
          <cell r="AF23">
            <v>3</v>
          </cell>
          <cell r="AG23">
            <v>12</v>
          </cell>
        </row>
        <row r="24">
          <cell r="G24" t="str">
            <v>105314-CES. LA HIGUERA</v>
          </cell>
          <cell r="J24">
            <v>1</v>
          </cell>
          <cell r="L24">
            <v>1</v>
          </cell>
          <cell r="M24">
            <v>1</v>
          </cell>
          <cell r="O24">
            <v>3</v>
          </cell>
          <cell r="Y24" t="str">
            <v>105452-P.S.R. CUNCUMEN                 </v>
          </cell>
          <cell r="AB24">
            <v>1</v>
          </cell>
          <cell r="AE24">
            <v>1</v>
          </cell>
          <cell r="AG24">
            <v>2</v>
          </cell>
        </row>
        <row r="25">
          <cell r="G25" t="str">
            <v>105500-P.S.R. CALETA HORNOS        </v>
          </cell>
          <cell r="J25">
            <v>1</v>
          </cell>
          <cell r="L25">
            <v>1</v>
          </cell>
          <cell r="N25">
            <v>3</v>
          </cell>
          <cell r="O25">
            <v>5</v>
          </cell>
          <cell r="Y25" t="str">
            <v>04301-OVALLE</v>
          </cell>
          <cell r="AB25">
            <v>1</v>
          </cell>
          <cell r="AC25">
            <v>7</v>
          </cell>
          <cell r="AD25">
            <v>1</v>
          </cell>
          <cell r="AE25">
            <v>1</v>
          </cell>
          <cell r="AG25">
            <v>10</v>
          </cell>
        </row>
        <row r="26">
          <cell r="G26" t="str">
            <v>105506-P.S.R. EL TRAPICHE</v>
          </cell>
          <cell r="J26">
            <v>2</v>
          </cell>
          <cell r="M26">
            <v>3</v>
          </cell>
          <cell r="O26">
            <v>5</v>
          </cell>
          <cell r="Y26" t="str">
            <v>105322-CES. MARCOS MACUADA</v>
          </cell>
          <cell r="AB26">
            <v>1</v>
          </cell>
          <cell r="AC26">
            <v>7</v>
          </cell>
          <cell r="AD26">
            <v>1</v>
          </cell>
          <cell r="AE26">
            <v>1</v>
          </cell>
          <cell r="AG26">
            <v>10</v>
          </cell>
        </row>
        <row r="27">
          <cell r="G27" t="str">
            <v>04105-PAIHUANO</v>
          </cell>
          <cell r="H27">
            <v>1</v>
          </cell>
          <cell r="I27">
            <v>2</v>
          </cell>
          <cell r="J27">
            <v>4</v>
          </cell>
          <cell r="K27">
            <v>1</v>
          </cell>
          <cell r="L27">
            <v>1</v>
          </cell>
          <cell r="M27">
            <v>2</v>
          </cell>
          <cell r="N27">
            <v>1</v>
          </cell>
          <cell r="O27">
            <v>12</v>
          </cell>
          <cell r="Y27" t="str">
            <v>04302-COMBARBALÁ</v>
          </cell>
          <cell r="Z27">
            <v>1</v>
          </cell>
          <cell r="AA27">
            <v>1</v>
          </cell>
          <cell r="AB27">
            <v>1</v>
          </cell>
          <cell r="AD27">
            <v>3</v>
          </cell>
          <cell r="AE27">
            <v>1</v>
          </cell>
          <cell r="AG27">
            <v>7</v>
          </cell>
        </row>
        <row r="28">
          <cell r="G28" t="str">
            <v>105306-CES. PAIHUANO</v>
          </cell>
          <cell r="H28">
            <v>1</v>
          </cell>
          <cell r="I28">
            <v>2</v>
          </cell>
          <cell r="K28">
            <v>1</v>
          </cell>
          <cell r="M28">
            <v>2</v>
          </cell>
          <cell r="O28">
            <v>6</v>
          </cell>
          <cell r="Y28" t="str">
            <v>105105-HOSPITAL COMBARBALA</v>
          </cell>
          <cell r="Z28">
            <v>1</v>
          </cell>
          <cell r="AA28">
            <v>1</v>
          </cell>
          <cell r="AB28">
            <v>1</v>
          </cell>
          <cell r="AD28">
            <v>1</v>
          </cell>
          <cell r="AE28">
            <v>1</v>
          </cell>
          <cell r="AG28">
            <v>5</v>
          </cell>
        </row>
        <row r="29">
          <cell r="G29" t="str">
            <v>105477-P.S.R. PISCO ELQUI</v>
          </cell>
          <cell r="J29">
            <v>4</v>
          </cell>
          <cell r="L29">
            <v>1</v>
          </cell>
          <cell r="N29">
            <v>1</v>
          </cell>
          <cell r="O29">
            <v>6</v>
          </cell>
          <cell r="Y29" t="str">
            <v>105463-P.S.R. QUILITAPIA</v>
          </cell>
          <cell r="AD29">
            <v>1</v>
          </cell>
          <cell r="AG29">
            <v>1</v>
          </cell>
        </row>
        <row r="30">
          <cell r="G30" t="str">
            <v>04106-VICUÑA</v>
          </cell>
          <cell r="H30">
            <v>12</v>
          </cell>
          <cell r="I30">
            <v>8</v>
          </cell>
          <cell r="J30">
            <v>5</v>
          </cell>
          <cell r="K30">
            <v>4</v>
          </cell>
          <cell r="L30">
            <v>12</v>
          </cell>
          <cell r="M30">
            <v>12</v>
          </cell>
          <cell r="N30">
            <v>4</v>
          </cell>
          <cell r="O30">
            <v>57</v>
          </cell>
          <cell r="Y30" t="str">
            <v>105464-P.S.R. LA LIGUA</v>
          </cell>
          <cell r="AD30">
            <v>1</v>
          </cell>
          <cell r="AG30">
            <v>1</v>
          </cell>
        </row>
        <row r="31">
          <cell r="G31" t="str">
            <v>105107-HOSPITAL VICUÑA</v>
          </cell>
          <cell r="H31">
            <v>2</v>
          </cell>
          <cell r="I31">
            <v>1</v>
          </cell>
          <cell r="J31">
            <v>3</v>
          </cell>
          <cell r="L31">
            <v>8</v>
          </cell>
          <cell r="M31">
            <v>8</v>
          </cell>
          <cell r="N31">
            <v>3</v>
          </cell>
          <cell r="O31">
            <v>25</v>
          </cell>
          <cell r="Y31" t="str">
            <v>04303-MONTE PATRIA</v>
          </cell>
          <cell r="Z31">
            <v>1</v>
          </cell>
          <cell r="AA31">
            <v>3</v>
          </cell>
          <cell r="AB31">
            <v>1</v>
          </cell>
          <cell r="AC31">
            <v>3</v>
          </cell>
          <cell r="AD31">
            <v>6</v>
          </cell>
          <cell r="AE31">
            <v>2</v>
          </cell>
          <cell r="AF31">
            <v>2</v>
          </cell>
          <cell r="AG31">
            <v>18</v>
          </cell>
        </row>
        <row r="32">
          <cell r="G32" t="str">
            <v>105467-P.S.R. DIAGUITAS</v>
          </cell>
          <cell r="J32">
            <v>1</v>
          </cell>
          <cell r="L32">
            <v>1</v>
          </cell>
          <cell r="M32">
            <v>1</v>
          </cell>
          <cell r="O32">
            <v>3</v>
          </cell>
          <cell r="Y32" t="str">
            <v>105307-CES. RURAL MONTE PATRIA</v>
          </cell>
          <cell r="AC32">
            <v>1</v>
          </cell>
          <cell r="AE32">
            <v>2</v>
          </cell>
          <cell r="AF32">
            <v>2</v>
          </cell>
          <cell r="AG32">
            <v>5</v>
          </cell>
        </row>
        <row r="33">
          <cell r="G33" t="str">
            <v>105468-P.S.R. EL MOLLE</v>
          </cell>
          <cell r="H33">
            <v>1</v>
          </cell>
          <cell r="O33">
            <v>1</v>
          </cell>
          <cell r="Y33" t="str">
            <v>105318-CES. RURAL EL PALQUI</v>
          </cell>
          <cell r="Z33">
            <v>1</v>
          </cell>
          <cell r="AA33">
            <v>3</v>
          </cell>
          <cell r="AB33">
            <v>1</v>
          </cell>
          <cell r="AC33">
            <v>2</v>
          </cell>
          <cell r="AD33">
            <v>6</v>
          </cell>
          <cell r="AG33">
            <v>13</v>
          </cell>
        </row>
        <row r="34">
          <cell r="G34" t="str">
            <v>105469-P.S.R. EL TAMBO</v>
          </cell>
          <cell r="H34">
            <v>8</v>
          </cell>
          <cell r="I34">
            <v>4</v>
          </cell>
          <cell r="K34">
            <v>3</v>
          </cell>
          <cell r="M34">
            <v>1</v>
          </cell>
          <cell r="O34">
            <v>16</v>
          </cell>
          <cell r="Y34" t="str">
            <v>Total general</v>
          </cell>
          <cell r="Z34">
            <v>73</v>
          </cell>
          <cell r="AA34">
            <v>55</v>
          </cell>
          <cell r="AB34">
            <v>54</v>
          </cell>
          <cell r="AC34">
            <v>41</v>
          </cell>
          <cell r="AD34">
            <v>42</v>
          </cell>
          <cell r="AE34">
            <v>103</v>
          </cell>
          <cell r="AF34">
            <v>39</v>
          </cell>
          <cell r="AG34">
            <v>407</v>
          </cell>
        </row>
        <row r="35">
          <cell r="G35" t="str">
            <v>105470-P.S.R. HUANTA</v>
          </cell>
          <cell r="M35">
            <v>1</v>
          </cell>
          <cell r="O35">
            <v>1</v>
          </cell>
        </row>
        <row r="36">
          <cell r="G36" t="str">
            <v>105471-P.S.R. PERALILLO</v>
          </cell>
          <cell r="J36">
            <v>1</v>
          </cell>
          <cell r="O36">
            <v>1</v>
          </cell>
        </row>
        <row r="37">
          <cell r="G37" t="str">
            <v>105472-P.S.R. RIVADAVIA</v>
          </cell>
          <cell r="K37">
            <v>1</v>
          </cell>
          <cell r="L37">
            <v>1</v>
          </cell>
          <cell r="M37">
            <v>1</v>
          </cell>
          <cell r="O37">
            <v>3</v>
          </cell>
        </row>
        <row r="38">
          <cell r="G38" t="str">
            <v>105473-P.S.R. TALCUNA</v>
          </cell>
          <cell r="I38">
            <v>2</v>
          </cell>
          <cell r="N38">
            <v>1</v>
          </cell>
          <cell r="O38">
            <v>3</v>
          </cell>
        </row>
        <row r="39">
          <cell r="G39" t="str">
            <v>105502-P.S.R. CALINGASTA</v>
          </cell>
          <cell r="I39">
            <v>1</v>
          </cell>
          <cell r="O39">
            <v>1</v>
          </cell>
        </row>
        <row r="40">
          <cell r="G40" t="str">
            <v>105509-P.S.R. GUALLIGUAICA</v>
          </cell>
          <cell r="H40">
            <v>1</v>
          </cell>
          <cell r="L40">
            <v>2</v>
          </cell>
          <cell r="O40">
            <v>3</v>
          </cell>
        </row>
        <row r="41">
          <cell r="G41" t="str">
            <v>04201-ILLAPEL</v>
          </cell>
          <cell r="H41">
            <v>9</v>
          </cell>
          <cell r="I41">
            <v>10</v>
          </cell>
          <cell r="J41">
            <v>6</v>
          </cell>
          <cell r="K41">
            <v>1</v>
          </cell>
          <cell r="L41">
            <v>4</v>
          </cell>
          <cell r="M41">
            <v>11</v>
          </cell>
          <cell r="N41">
            <v>10</v>
          </cell>
          <cell r="O41">
            <v>51</v>
          </cell>
        </row>
        <row r="42">
          <cell r="G42" t="str">
            <v>105103-HOSPITAL ILLAPEL</v>
          </cell>
          <cell r="H42">
            <v>3</v>
          </cell>
          <cell r="I42">
            <v>8</v>
          </cell>
          <cell r="J42">
            <v>2</v>
          </cell>
          <cell r="K42">
            <v>1</v>
          </cell>
          <cell r="L42">
            <v>2</v>
          </cell>
          <cell r="M42">
            <v>4</v>
          </cell>
          <cell r="N42">
            <v>3</v>
          </cell>
          <cell r="O42">
            <v>23</v>
          </cell>
        </row>
        <row r="43">
          <cell r="G43" t="str">
            <v>105326-CESFAM SAN RAFAEL</v>
          </cell>
          <cell r="H43">
            <v>3</v>
          </cell>
          <cell r="I43">
            <v>2</v>
          </cell>
          <cell r="J43">
            <v>3</v>
          </cell>
          <cell r="L43">
            <v>2</v>
          </cell>
          <cell r="N43">
            <v>3</v>
          </cell>
          <cell r="O43">
            <v>13</v>
          </cell>
        </row>
        <row r="44">
          <cell r="G44" t="str">
            <v>105444-P.S.R. HUINTIL</v>
          </cell>
          <cell r="H44">
            <v>1</v>
          </cell>
          <cell r="O44">
            <v>1</v>
          </cell>
        </row>
        <row r="45">
          <cell r="G45" t="str">
            <v>105447-P.S.R. PERALILLO</v>
          </cell>
          <cell r="N45">
            <v>2</v>
          </cell>
          <cell r="O45">
            <v>2</v>
          </cell>
        </row>
        <row r="46">
          <cell r="G46" t="str">
            <v>105448-P.S.R. SANTA VIRGINIA</v>
          </cell>
          <cell r="N46">
            <v>1</v>
          </cell>
          <cell r="O46">
            <v>1</v>
          </cell>
        </row>
        <row r="47">
          <cell r="G47" t="str">
            <v>105485-P.S.R. PLAN DE HORNOS</v>
          </cell>
          <cell r="J47">
            <v>1</v>
          </cell>
          <cell r="M47">
            <v>2</v>
          </cell>
          <cell r="O47">
            <v>3</v>
          </cell>
        </row>
        <row r="48">
          <cell r="G48" t="str">
            <v>105487-P.S.R. CAÑAS UNO</v>
          </cell>
          <cell r="H48">
            <v>1</v>
          </cell>
          <cell r="M48">
            <v>4</v>
          </cell>
          <cell r="N48">
            <v>1</v>
          </cell>
          <cell r="O48">
            <v>6</v>
          </cell>
        </row>
        <row r="49">
          <cell r="G49" t="str">
            <v>105504-P.S.R. SOCAVON</v>
          </cell>
          <cell r="H49">
            <v>1</v>
          </cell>
          <cell r="M49">
            <v>1</v>
          </cell>
          <cell r="O49">
            <v>2</v>
          </cell>
        </row>
        <row r="50">
          <cell r="G50" t="str">
            <v>04203-LOS VILOS</v>
          </cell>
          <cell r="J50">
            <v>6</v>
          </cell>
          <cell r="K50">
            <v>14</v>
          </cell>
          <cell r="L50">
            <v>11</v>
          </cell>
          <cell r="M50">
            <v>21</v>
          </cell>
          <cell r="N50">
            <v>5</v>
          </cell>
          <cell r="O50">
            <v>57</v>
          </cell>
        </row>
        <row r="51">
          <cell r="G51" t="str">
            <v>105108-HOSPITAL LOS VILOS</v>
          </cell>
          <cell r="J51">
            <v>6</v>
          </cell>
          <cell r="K51">
            <v>8</v>
          </cell>
          <cell r="L51">
            <v>3</v>
          </cell>
          <cell r="N51">
            <v>5</v>
          </cell>
          <cell r="O51">
            <v>22</v>
          </cell>
        </row>
        <row r="52">
          <cell r="G52" t="str">
            <v>105478-P.S.R. CAIMANES                   </v>
          </cell>
          <cell r="K52">
            <v>2</v>
          </cell>
          <cell r="L52">
            <v>7</v>
          </cell>
          <cell r="M52">
            <v>3</v>
          </cell>
          <cell r="O52">
            <v>12</v>
          </cell>
        </row>
        <row r="53">
          <cell r="G53" t="str">
            <v>105479-P.S.R. GUANGUALI</v>
          </cell>
          <cell r="K53">
            <v>1</v>
          </cell>
          <cell r="O53">
            <v>1</v>
          </cell>
        </row>
        <row r="54">
          <cell r="G54" t="str">
            <v>105480-P.S.R. QUILIMARI</v>
          </cell>
          <cell r="K54">
            <v>2</v>
          </cell>
          <cell r="M54">
            <v>6</v>
          </cell>
          <cell r="O54">
            <v>8</v>
          </cell>
        </row>
        <row r="55">
          <cell r="G55" t="str">
            <v>105481-P.S.R. TILAMA</v>
          </cell>
          <cell r="L55">
            <v>1</v>
          </cell>
          <cell r="M55">
            <v>5</v>
          </cell>
          <cell r="O55">
            <v>6</v>
          </cell>
        </row>
        <row r="56">
          <cell r="G56" t="str">
            <v>105511-P.S.R. LOS CONDORES</v>
          </cell>
          <cell r="K56">
            <v>1</v>
          </cell>
          <cell r="M56">
            <v>7</v>
          </cell>
          <cell r="O56">
            <v>8</v>
          </cell>
        </row>
        <row r="57">
          <cell r="G57" t="str">
            <v>04204-SALAMANCA</v>
          </cell>
          <cell r="H57">
            <v>5</v>
          </cell>
          <cell r="I57">
            <v>2</v>
          </cell>
          <cell r="J57">
            <v>5</v>
          </cell>
          <cell r="K57">
            <v>2</v>
          </cell>
          <cell r="L57">
            <v>4</v>
          </cell>
          <cell r="M57">
            <v>4</v>
          </cell>
          <cell r="N57">
            <v>7</v>
          </cell>
          <cell r="O57">
            <v>29</v>
          </cell>
        </row>
        <row r="58">
          <cell r="G58" t="str">
            <v>105104-HOSPITAL SALAMANCA</v>
          </cell>
          <cell r="H58">
            <v>5</v>
          </cell>
          <cell r="I58">
            <v>2</v>
          </cell>
          <cell r="J58">
            <v>5</v>
          </cell>
          <cell r="K58">
            <v>2</v>
          </cell>
          <cell r="L58">
            <v>4</v>
          </cell>
          <cell r="M58">
            <v>4</v>
          </cell>
          <cell r="N58">
            <v>7</v>
          </cell>
          <cell r="O58">
            <v>29</v>
          </cell>
        </row>
        <row r="59">
          <cell r="G59" t="str">
            <v>04301-OVALLE</v>
          </cell>
          <cell r="H59">
            <v>23</v>
          </cell>
          <cell r="I59">
            <v>16</v>
          </cell>
          <cell r="J59">
            <v>9</v>
          </cell>
          <cell r="K59">
            <v>12</v>
          </cell>
          <cell r="L59">
            <v>16</v>
          </cell>
          <cell r="M59">
            <v>12</v>
          </cell>
          <cell r="N59">
            <v>21</v>
          </cell>
          <cell r="O59">
            <v>109</v>
          </cell>
        </row>
        <row r="60">
          <cell r="G60" t="str">
            <v>105315-CES. RURAL C. DE TAMAYA</v>
          </cell>
          <cell r="L60">
            <v>1</v>
          </cell>
          <cell r="M60">
            <v>2</v>
          </cell>
          <cell r="O60">
            <v>3</v>
          </cell>
        </row>
        <row r="61">
          <cell r="G61" t="str">
            <v>105317-CES. JORGE JORDAN D.</v>
          </cell>
          <cell r="H61">
            <v>6</v>
          </cell>
          <cell r="I61">
            <v>9</v>
          </cell>
          <cell r="J61">
            <v>3</v>
          </cell>
          <cell r="K61">
            <v>2</v>
          </cell>
          <cell r="L61">
            <v>2</v>
          </cell>
          <cell r="N61">
            <v>16</v>
          </cell>
          <cell r="O61">
            <v>38</v>
          </cell>
        </row>
        <row r="62">
          <cell r="G62" t="str">
            <v>105322-CES. MARCOS MACUADA</v>
          </cell>
          <cell r="H62">
            <v>11</v>
          </cell>
          <cell r="I62">
            <v>3</v>
          </cell>
          <cell r="J62">
            <v>6</v>
          </cell>
          <cell r="K62">
            <v>7</v>
          </cell>
          <cell r="L62">
            <v>13</v>
          </cell>
          <cell r="M62">
            <v>10</v>
          </cell>
          <cell r="N62">
            <v>5</v>
          </cell>
          <cell r="O62">
            <v>55</v>
          </cell>
        </row>
        <row r="63">
          <cell r="G63" t="str">
            <v>105324-CES. SOTAQUI</v>
          </cell>
          <cell r="I63">
            <v>2</v>
          </cell>
          <cell r="O63">
            <v>2</v>
          </cell>
        </row>
        <row r="64">
          <cell r="G64" t="str">
            <v>105723-CECOF LIMARI</v>
          </cell>
          <cell r="H64">
            <v>6</v>
          </cell>
          <cell r="I64">
            <v>2</v>
          </cell>
          <cell r="K64">
            <v>3</v>
          </cell>
          <cell r="O64">
            <v>11</v>
          </cell>
        </row>
        <row r="65">
          <cell r="G65" t="str">
            <v>04302-COMBARBALÁ</v>
          </cell>
          <cell r="H65">
            <v>5</v>
          </cell>
          <cell r="J65">
            <v>8</v>
          </cell>
          <cell r="K65">
            <v>5</v>
          </cell>
          <cell r="L65">
            <v>6</v>
          </cell>
          <cell r="M65">
            <v>15</v>
          </cell>
          <cell r="N65">
            <v>2</v>
          </cell>
          <cell r="O65">
            <v>41</v>
          </cell>
        </row>
        <row r="66">
          <cell r="G66" t="str">
            <v>105105-HOSPITAL COMBARBALA</v>
          </cell>
          <cell r="H66">
            <v>4</v>
          </cell>
          <cell r="J66">
            <v>4</v>
          </cell>
          <cell r="K66">
            <v>4</v>
          </cell>
          <cell r="L66">
            <v>2</v>
          </cell>
          <cell r="M66">
            <v>1</v>
          </cell>
          <cell r="N66">
            <v>1</v>
          </cell>
          <cell r="O66">
            <v>16</v>
          </cell>
        </row>
        <row r="67">
          <cell r="G67" t="str">
            <v>105434-P.S.R. SAN MARCOS</v>
          </cell>
          <cell r="M67">
            <v>1</v>
          </cell>
          <cell r="O67">
            <v>1</v>
          </cell>
        </row>
        <row r="68">
          <cell r="G68" t="str">
            <v>105441-P.S.R. MANQUEHUA</v>
          </cell>
          <cell r="L68">
            <v>1</v>
          </cell>
          <cell r="M68">
            <v>2</v>
          </cell>
          <cell r="O68">
            <v>3</v>
          </cell>
        </row>
        <row r="69">
          <cell r="G69" t="str">
            <v>105459-P.S.R. BARRANCAS                </v>
          </cell>
          <cell r="M69">
            <v>1</v>
          </cell>
          <cell r="O69">
            <v>1</v>
          </cell>
        </row>
        <row r="70">
          <cell r="G70" t="str">
            <v>105460-P.S.R. COGOTI 18</v>
          </cell>
          <cell r="J70">
            <v>3</v>
          </cell>
          <cell r="M70">
            <v>5</v>
          </cell>
          <cell r="O70">
            <v>8</v>
          </cell>
        </row>
        <row r="71">
          <cell r="G71" t="str">
            <v>105462-P.S.R. EL SAUCE</v>
          </cell>
          <cell r="H71">
            <v>1</v>
          </cell>
          <cell r="J71">
            <v>1</v>
          </cell>
          <cell r="L71">
            <v>1</v>
          </cell>
          <cell r="M71">
            <v>2</v>
          </cell>
          <cell r="O71">
            <v>5</v>
          </cell>
        </row>
        <row r="72">
          <cell r="G72" t="str">
            <v>105463-P.S.R. QUILITAPIA</v>
          </cell>
          <cell r="L72">
            <v>1</v>
          </cell>
          <cell r="M72">
            <v>2</v>
          </cell>
          <cell r="N72">
            <v>1</v>
          </cell>
          <cell r="O72">
            <v>4</v>
          </cell>
        </row>
        <row r="73">
          <cell r="G73" t="str">
            <v>105464-P.S.R. LA LIGUA</v>
          </cell>
          <cell r="M73">
            <v>1</v>
          </cell>
          <cell r="O73">
            <v>1</v>
          </cell>
        </row>
        <row r="74">
          <cell r="G74" t="str">
            <v>105466-P.S.R. VALLE HERMOSO</v>
          </cell>
          <cell r="K74">
            <v>1</v>
          </cell>
          <cell r="L74">
            <v>1</v>
          </cell>
          <cell r="O74">
            <v>2</v>
          </cell>
        </row>
        <row r="75">
          <cell r="G75" t="str">
            <v>04303-MONTE PATRIA</v>
          </cell>
          <cell r="H75">
            <v>6</v>
          </cell>
          <cell r="I75">
            <v>3</v>
          </cell>
          <cell r="J75">
            <v>5</v>
          </cell>
          <cell r="K75">
            <v>16</v>
          </cell>
          <cell r="L75">
            <v>12</v>
          </cell>
          <cell r="M75">
            <v>5</v>
          </cell>
          <cell r="N75">
            <v>7</v>
          </cell>
          <cell r="O75">
            <v>54</v>
          </cell>
        </row>
        <row r="76">
          <cell r="G76" t="str">
            <v>105307-CES. RURAL MONTE PATRIA</v>
          </cell>
          <cell r="H76">
            <v>5</v>
          </cell>
          <cell r="I76">
            <v>1</v>
          </cell>
          <cell r="J76">
            <v>2</v>
          </cell>
          <cell r="K76">
            <v>11</v>
          </cell>
          <cell r="L76">
            <v>3</v>
          </cell>
          <cell r="N76">
            <v>4</v>
          </cell>
          <cell r="O76">
            <v>26</v>
          </cell>
        </row>
        <row r="77">
          <cell r="G77" t="str">
            <v>105311-CES. RURAL CHAÑARAL ALTO</v>
          </cell>
          <cell r="M77">
            <v>2</v>
          </cell>
          <cell r="O77">
            <v>2</v>
          </cell>
        </row>
        <row r="78">
          <cell r="G78" t="str">
            <v>105312-CES. RURAL CAREN</v>
          </cell>
          <cell r="K78">
            <v>1</v>
          </cell>
          <cell r="L78">
            <v>2</v>
          </cell>
          <cell r="M78">
            <v>2</v>
          </cell>
          <cell r="N78">
            <v>3</v>
          </cell>
          <cell r="O78">
            <v>8</v>
          </cell>
        </row>
        <row r="79">
          <cell r="G79" t="str">
            <v>105318-CES. RURAL EL PALQUI</v>
          </cell>
          <cell r="H79">
            <v>1</v>
          </cell>
          <cell r="I79">
            <v>2</v>
          </cell>
          <cell r="J79">
            <v>3</v>
          </cell>
          <cell r="K79">
            <v>4</v>
          </cell>
          <cell r="L79">
            <v>7</v>
          </cell>
          <cell r="M79">
            <v>1</v>
          </cell>
          <cell r="O79">
            <v>18</v>
          </cell>
        </row>
        <row r="80">
          <cell r="G80" t="str">
            <v>04304-PUNITAQUI</v>
          </cell>
          <cell r="K80">
            <v>18</v>
          </cell>
          <cell r="L80">
            <v>13</v>
          </cell>
          <cell r="M80">
            <v>8</v>
          </cell>
          <cell r="N80">
            <v>1</v>
          </cell>
          <cell r="O80">
            <v>40</v>
          </cell>
        </row>
        <row r="81">
          <cell r="G81" t="str">
            <v>105308-CES. RURAL PUNITAQUI</v>
          </cell>
          <cell r="K81">
            <v>18</v>
          </cell>
          <cell r="L81">
            <v>13</v>
          </cell>
          <cell r="M81">
            <v>8</v>
          </cell>
          <cell r="N81">
            <v>1</v>
          </cell>
          <cell r="O81">
            <v>40</v>
          </cell>
        </row>
        <row r="82">
          <cell r="G82" t="str">
            <v>04305-RIO HURATDO</v>
          </cell>
          <cell r="L82">
            <v>1</v>
          </cell>
          <cell r="M82">
            <v>1</v>
          </cell>
          <cell r="O82">
            <v>2</v>
          </cell>
        </row>
        <row r="83">
          <cell r="G83" t="str">
            <v>105310-CES. RURAL PICHASCA</v>
          </cell>
          <cell r="L83">
            <v>1</v>
          </cell>
          <cell r="O83">
            <v>1</v>
          </cell>
        </row>
        <row r="84">
          <cell r="G84" t="str">
            <v>105414-P.S.R. SERON</v>
          </cell>
          <cell r="M84">
            <v>1</v>
          </cell>
          <cell r="O84">
            <v>1</v>
          </cell>
        </row>
        <row r="85">
          <cell r="G85" t="str">
            <v>Total general</v>
          </cell>
          <cell r="H85">
            <v>146</v>
          </cell>
          <cell r="I85">
            <v>111</v>
          </cell>
          <cell r="J85">
            <v>189</v>
          </cell>
          <cell r="K85">
            <v>174</v>
          </cell>
          <cell r="L85">
            <v>244</v>
          </cell>
          <cell r="M85">
            <v>239</v>
          </cell>
          <cell r="N85">
            <v>199</v>
          </cell>
          <cell r="O85">
            <v>1302</v>
          </cell>
        </row>
      </sheetData>
      <sheetData sheetId="22">
        <row r="2">
          <cell r="G2" t="str">
            <v>Suma de Total</v>
          </cell>
          <cell r="H2" t="str">
            <v>Etiquetas de columna</v>
          </cell>
          <cell r="Y2" t="str">
            <v>Suma de Total</v>
          </cell>
          <cell r="Z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  <cell r="Y3" t="str">
            <v>Etiquetas de fila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 t="str">
            <v>Total general</v>
          </cell>
        </row>
        <row r="4">
          <cell r="G4" t="str">
            <v>04101-LA SERENA</v>
          </cell>
          <cell r="H4">
            <v>302</v>
          </cell>
          <cell r="I4">
            <v>195</v>
          </cell>
          <cell r="J4">
            <v>257</v>
          </cell>
          <cell r="K4">
            <v>269</v>
          </cell>
          <cell r="L4">
            <v>274</v>
          </cell>
          <cell r="M4">
            <v>260</v>
          </cell>
          <cell r="N4">
            <v>227</v>
          </cell>
          <cell r="O4">
            <v>1784</v>
          </cell>
          <cell r="Y4" t="str">
            <v>04101-LA SERENA</v>
          </cell>
          <cell r="Z4">
            <v>36</v>
          </cell>
          <cell r="AA4">
            <v>34</v>
          </cell>
          <cell r="AB4">
            <v>27</v>
          </cell>
          <cell r="AC4">
            <v>24</v>
          </cell>
          <cell r="AD4">
            <v>17</v>
          </cell>
          <cell r="AE4">
            <v>39</v>
          </cell>
          <cell r="AF4">
            <v>11</v>
          </cell>
          <cell r="AG4">
            <v>188</v>
          </cell>
        </row>
        <row r="5">
          <cell r="G5" t="str">
            <v>105300-CES. CARDENAL CARO</v>
          </cell>
          <cell r="H5">
            <v>27</v>
          </cell>
          <cell r="I5">
            <v>41</v>
          </cell>
          <cell r="J5">
            <v>64</v>
          </cell>
          <cell r="K5">
            <v>48</v>
          </cell>
          <cell r="L5">
            <v>31</v>
          </cell>
          <cell r="M5">
            <v>60</v>
          </cell>
          <cell r="N5">
            <v>52</v>
          </cell>
          <cell r="O5">
            <v>323</v>
          </cell>
          <cell r="Y5" t="str">
            <v>105300-CES. CARDENAL CARO</v>
          </cell>
          <cell r="AA5">
            <v>5</v>
          </cell>
          <cell r="AB5">
            <v>2</v>
          </cell>
          <cell r="AC5">
            <v>1</v>
          </cell>
          <cell r="AD5">
            <v>2</v>
          </cell>
          <cell r="AE5">
            <v>3</v>
          </cell>
          <cell r="AG5">
            <v>13</v>
          </cell>
        </row>
        <row r="6">
          <cell r="G6" t="str">
            <v>105301-CES. LAS COMPAÑIAS</v>
          </cell>
          <cell r="H6">
            <v>55</v>
          </cell>
          <cell r="I6">
            <v>44</v>
          </cell>
          <cell r="J6">
            <v>56</v>
          </cell>
          <cell r="K6">
            <v>54</v>
          </cell>
          <cell r="L6">
            <v>77</v>
          </cell>
          <cell r="M6">
            <v>65</v>
          </cell>
          <cell r="N6">
            <v>37</v>
          </cell>
          <cell r="O6">
            <v>388</v>
          </cell>
          <cell r="Y6" t="str">
            <v>105301-CES. LAS COMPAÑIAS</v>
          </cell>
          <cell r="Z6">
            <v>8</v>
          </cell>
          <cell r="AA6">
            <v>10</v>
          </cell>
          <cell r="AB6">
            <v>2</v>
          </cell>
          <cell r="AC6">
            <v>5</v>
          </cell>
          <cell r="AD6">
            <v>1</v>
          </cell>
          <cell r="AE6">
            <v>7</v>
          </cell>
          <cell r="AF6">
            <v>3</v>
          </cell>
          <cell r="AG6">
            <v>36</v>
          </cell>
        </row>
        <row r="7">
          <cell r="G7" t="str">
            <v>105302-CES. PEDRO AGUIRRE C.</v>
          </cell>
          <cell r="H7">
            <v>25</v>
          </cell>
          <cell r="I7">
            <v>24</v>
          </cell>
          <cell r="J7">
            <v>24</v>
          </cell>
          <cell r="K7">
            <v>25</v>
          </cell>
          <cell r="L7">
            <v>25</v>
          </cell>
          <cell r="M7">
            <v>15</v>
          </cell>
          <cell r="N7">
            <v>16</v>
          </cell>
          <cell r="O7">
            <v>154</v>
          </cell>
          <cell r="Y7" t="str">
            <v>105302-CES. PEDRO AGUIRRE C.</v>
          </cell>
          <cell r="Z7">
            <v>5</v>
          </cell>
          <cell r="AA7">
            <v>5</v>
          </cell>
          <cell r="AB7">
            <v>5</v>
          </cell>
          <cell r="AC7">
            <v>4</v>
          </cell>
          <cell r="AD7">
            <v>6</v>
          </cell>
          <cell r="AE7">
            <v>7</v>
          </cell>
          <cell r="AF7">
            <v>7</v>
          </cell>
          <cell r="AG7">
            <v>39</v>
          </cell>
        </row>
        <row r="8">
          <cell r="G8" t="str">
            <v>105313-CES. SCHAFFHAUSER</v>
          </cell>
          <cell r="H8">
            <v>60</v>
          </cell>
          <cell r="I8">
            <v>15</v>
          </cell>
          <cell r="J8">
            <v>35</v>
          </cell>
          <cell r="K8">
            <v>58</v>
          </cell>
          <cell r="L8">
            <v>75</v>
          </cell>
          <cell r="M8">
            <v>41</v>
          </cell>
          <cell r="N8">
            <v>23</v>
          </cell>
          <cell r="O8">
            <v>307</v>
          </cell>
          <cell r="Y8" t="str">
            <v>105313-CES. SCHAFFHAUSER</v>
          </cell>
          <cell r="Z8">
            <v>7</v>
          </cell>
          <cell r="AA8">
            <v>12</v>
          </cell>
          <cell r="AB8">
            <v>10</v>
          </cell>
          <cell r="AC8">
            <v>0</v>
          </cell>
          <cell r="AD8">
            <v>4</v>
          </cell>
          <cell r="AE8">
            <v>10</v>
          </cell>
          <cell r="AG8">
            <v>43</v>
          </cell>
        </row>
        <row r="9">
          <cell r="G9" t="str">
            <v>105319-CES. CARDENAL R.S.H.</v>
          </cell>
          <cell r="H9">
            <v>25</v>
          </cell>
          <cell r="I9">
            <v>16</v>
          </cell>
          <cell r="J9">
            <v>26</v>
          </cell>
          <cell r="K9">
            <v>30</v>
          </cell>
          <cell r="L9">
            <v>35</v>
          </cell>
          <cell r="M9">
            <v>35</v>
          </cell>
          <cell r="N9">
            <v>25</v>
          </cell>
          <cell r="O9">
            <v>192</v>
          </cell>
          <cell r="Y9" t="str">
            <v>105319-CES. CARDENAL R.S.H.</v>
          </cell>
          <cell r="AA9">
            <v>1</v>
          </cell>
          <cell r="AB9">
            <v>0</v>
          </cell>
          <cell r="AD9">
            <v>2</v>
          </cell>
          <cell r="AE9">
            <v>4</v>
          </cell>
          <cell r="AG9">
            <v>7</v>
          </cell>
        </row>
        <row r="10">
          <cell r="G10" t="str">
            <v>105325-CESFAM JUAN PABLO II</v>
          </cell>
          <cell r="H10">
            <v>97</v>
          </cell>
          <cell r="I10">
            <v>33</v>
          </cell>
          <cell r="J10">
            <v>38</v>
          </cell>
          <cell r="K10">
            <v>43</v>
          </cell>
          <cell r="L10">
            <v>17</v>
          </cell>
          <cell r="M10">
            <v>30</v>
          </cell>
          <cell r="N10">
            <v>58</v>
          </cell>
          <cell r="O10">
            <v>316</v>
          </cell>
          <cell r="Y10" t="str">
            <v>105325-CESFAM JUAN PABLO II</v>
          </cell>
          <cell r="Z10">
            <v>15</v>
          </cell>
          <cell r="AB10">
            <v>8</v>
          </cell>
          <cell r="AC10">
            <v>12</v>
          </cell>
          <cell r="AD10">
            <v>2</v>
          </cell>
          <cell r="AE10">
            <v>1</v>
          </cell>
          <cell r="AG10">
            <v>38</v>
          </cell>
        </row>
        <row r="11">
          <cell r="G11" t="str">
            <v>105400-P.S.R. ALGARROBITO            </v>
          </cell>
          <cell r="H11">
            <v>0</v>
          </cell>
          <cell r="I11">
            <v>11</v>
          </cell>
          <cell r="J11">
            <v>5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26</v>
          </cell>
          <cell r="Y11" t="str">
            <v>105400-P.S.R. ALGARROBITO            </v>
          </cell>
          <cell r="AE11">
            <v>5</v>
          </cell>
          <cell r="AG11">
            <v>5</v>
          </cell>
        </row>
        <row r="12">
          <cell r="G12" t="str">
            <v>105401-P.S.R. LAS ROJAS</v>
          </cell>
          <cell r="H12">
            <v>1</v>
          </cell>
          <cell r="J12">
            <v>2</v>
          </cell>
          <cell r="L12">
            <v>2</v>
          </cell>
          <cell r="M12">
            <v>1</v>
          </cell>
          <cell r="O12">
            <v>6</v>
          </cell>
          <cell r="Y12" t="str">
            <v>105401-P.S.R. LAS ROJAS</v>
          </cell>
          <cell r="AE12">
            <v>0</v>
          </cell>
          <cell r="AG12">
            <v>0</v>
          </cell>
        </row>
        <row r="13">
          <cell r="G13" t="str">
            <v>105402-P.S.R. EL ROMERO</v>
          </cell>
          <cell r="J13">
            <v>2</v>
          </cell>
          <cell r="K13">
            <v>1</v>
          </cell>
          <cell r="L13">
            <v>1</v>
          </cell>
          <cell r="O13">
            <v>4</v>
          </cell>
          <cell r="Y13" t="str">
            <v>105402-P.S.R. EL ROMERO</v>
          </cell>
          <cell r="AE13">
            <v>0</v>
          </cell>
          <cell r="AG13">
            <v>0</v>
          </cell>
        </row>
        <row r="14">
          <cell r="G14" t="str">
            <v>105499-P.S.R. LAMBERT</v>
          </cell>
          <cell r="J14">
            <v>1</v>
          </cell>
          <cell r="K14">
            <v>2</v>
          </cell>
          <cell r="L14">
            <v>2</v>
          </cell>
          <cell r="N14">
            <v>1</v>
          </cell>
          <cell r="O14">
            <v>6</v>
          </cell>
          <cell r="Y14" t="str">
            <v>105499-P.S.R. LAMBERT</v>
          </cell>
          <cell r="AE14">
            <v>1</v>
          </cell>
          <cell r="AG14">
            <v>1</v>
          </cell>
        </row>
        <row r="15">
          <cell r="G15" t="str">
            <v>105700-CECOF VILLA EL INDIO</v>
          </cell>
          <cell r="H15">
            <v>3</v>
          </cell>
          <cell r="I15">
            <v>8</v>
          </cell>
          <cell r="J15">
            <v>4</v>
          </cell>
          <cell r="K15">
            <v>5</v>
          </cell>
          <cell r="L15">
            <v>2</v>
          </cell>
          <cell r="M15">
            <v>8</v>
          </cell>
          <cell r="N15">
            <v>9</v>
          </cell>
          <cell r="O15">
            <v>39</v>
          </cell>
          <cell r="Y15" t="str">
            <v>105700-CECOF VILLA EL INDIO</v>
          </cell>
          <cell r="AF15">
            <v>0</v>
          </cell>
          <cell r="AG15">
            <v>0</v>
          </cell>
        </row>
        <row r="16">
          <cell r="G16" t="str">
            <v>105701-CECOF VILLA ALEMANIA</v>
          </cell>
          <cell r="H16">
            <v>2</v>
          </cell>
          <cell r="I16">
            <v>3</v>
          </cell>
          <cell r="K16">
            <v>2</v>
          </cell>
          <cell r="L16">
            <v>4</v>
          </cell>
          <cell r="M16">
            <v>2</v>
          </cell>
          <cell r="N16">
            <v>3</v>
          </cell>
          <cell r="O16">
            <v>16</v>
          </cell>
          <cell r="Y16" t="str">
            <v>105701-CECOF VILLA ALEMANIA</v>
          </cell>
          <cell r="Z16">
            <v>1</v>
          </cell>
          <cell r="AA16">
            <v>1</v>
          </cell>
          <cell r="AC16">
            <v>2</v>
          </cell>
          <cell r="AE16">
            <v>1</v>
          </cell>
          <cell r="AF16">
            <v>1</v>
          </cell>
          <cell r="AG16">
            <v>6</v>
          </cell>
        </row>
        <row r="17">
          <cell r="G17" t="str">
            <v>105702-CECOF VILLA LAMBERT</v>
          </cell>
          <cell r="H17">
            <v>7</v>
          </cell>
          <cell r="O17">
            <v>7</v>
          </cell>
          <cell r="Y17" t="str">
            <v>04102-COQUIMBO</v>
          </cell>
          <cell r="Z17">
            <v>36</v>
          </cell>
          <cell r="AA17">
            <v>71</v>
          </cell>
          <cell r="AB17">
            <v>26</v>
          </cell>
          <cell r="AC17">
            <v>43</v>
          </cell>
          <cell r="AD17">
            <v>54</v>
          </cell>
          <cell r="AE17">
            <v>71</v>
          </cell>
          <cell r="AF17">
            <v>29</v>
          </cell>
          <cell r="AG17">
            <v>330</v>
          </cell>
        </row>
        <row r="18">
          <cell r="G18" t="str">
            <v>04102-COQUIMBO</v>
          </cell>
          <cell r="H18">
            <v>262</v>
          </cell>
          <cell r="I18">
            <v>316</v>
          </cell>
          <cell r="J18">
            <v>283</v>
          </cell>
          <cell r="K18">
            <v>266</v>
          </cell>
          <cell r="L18">
            <v>265</v>
          </cell>
          <cell r="M18">
            <v>343</v>
          </cell>
          <cell r="N18">
            <v>243</v>
          </cell>
          <cell r="O18">
            <v>1978</v>
          </cell>
          <cell r="Y18" t="str">
            <v>105303-CES. SAN JUAN</v>
          </cell>
          <cell r="Z18">
            <v>3</v>
          </cell>
          <cell r="AA18">
            <v>1</v>
          </cell>
          <cell r="AC18">
            <v>8</v>
          </cell>
          <cell r="AD18">
            <v>9</v>
          </cell>
          <cell r="AE18">
            <v>2</v>
          </cell>
          <cell r="AF18">
            <v>2</v>
          </cell>
          <cell r="AG18">
            <v>25</v>
          </cell>
        </row>
        <row r="19">
          <cell r="G19" t="str">
            <v>105303-CES. SAN JUAN</v>
          </cell>
          <cell r="H19">
            <v>62</v>
          </cell>
          <cell r="I19">
            <v>59</v>
          </cell>
          <cell r="J19">
            <v>44</v>
          </cell>
          <cell r="K19">
            <v>65</v>
          </cell>
          <cell r="L19">
            <v>99</v>
          </cell>
          <cell r="M19">
            <v>48</v>
          </cell>
          <cell r="N19">
            <v>56</v>
          </cell>
          <cell r="O19">
            <v>433</v>
          </cell>
          <cell r="Y19" t="str">
            <v>105304-CES. SANTA CECILIA</v>
          </cell>
          <cell r="Z19">
            <v>5</v>
          </cell>
          <cell r="AA19">
            <v>1</v>
          </cell>
          <cell r="AB19">
            <v>3</v>
          </cell>
          <cell r="AC19">
            <v>1</v>
          </cell>
          <cell r="AE19">
            <v>7</v>
          </cell>
          <cell r="AG19">
            <v>17</v>
          </cell>
        </row>
        <row r="20">
          <cell r="G20" t="str">
            <v>105304-CES. SANTA CECILIA</v>
          </cell>
          <cell r="H20">
            <v>34</v>
          </cell>
          <cell r="I20">
            <v>76</v>
          </cell>
          <cell r="J20">
            <v>44</v>
          </cell>
          <cell r="K20">
            <v>25</v>
          </cell>
          <cell r="L20">
            <v>27</v>
          </cell>
          <cell r="M20">
            <v>48</v>
          </cell>
          <cell r="N20">
            <v>24</v>
          </cell>
          <cell r="O20">
            <v>278</v>
          </cell>
          <cell r="Y20" t="str">
            <v>105305-CES. TIERRAS BLANCAS</v>
          </cell>
          <cell r="Z20">
            <v>26</v>
          </cell>
          <cell r="AA20">
            <v>36</v>
          </cell>
          <cell r="AB20">
            <v>20</v>
          </cell>
          <cell r="AC20">
            <v>29</v>
          </cell>
          <cell r="AD20">
            <v>44</v>
          </cell>
          <cell r="AE20">
            <v>56</v>
          </cell>
          <cell r="AF20">
            <v>24</v>
          </cell>
          <cell r="AG20">
            <v>235</v>
          </cell>
        </row>
        <row r="21">
          <cell r="G21" t="str">
            <v>105305-CES. TIERRAS BLANCAS</v>
          </cell>
          <cell r="H21">
            <v>54</v>
          </cell>
          <cell r="I21">
            <v>76</v>
          </cell>
          <cell r="J21">
            <v>61</v>
          </cell>
          <cell r="K21">
            <v>73</v>
          </cell>
          <cell r="L21">
            <v>65</v>
          </cell>
          <cell r="M21">
            <v>149</v>
          </cell>
          <cell r="N21">
            <v>56</v>
          </cell>
          <cell r="O21">
            <v>534</v>
          </cell>
          <cell r="Y21" t="str">
            <v>105321-CES. RURAL  TONGOY</v>
          </cell>
          <cell r="AB21">
            <v>1</v>
          </cell>
          <cell r="AC21">
            <v>4</v>
          </cell>
          <cell r="AD21">
            <v>1</v>
          </cell>
          <cell r="AG21">
            <v>6</v>
          </cell>
        </row>
        <row r="22">
          <cell r="G22" t="str">
            <v>105321-CES. RURAL  TONGOY</v>
          </cell>
          <cell r="H22">
            <v>33</v>
          </cell>
          <cell r="I22">
            <v>18</v>
          </cell>
          <cell r="J22">
            <v>19</v>
          </cell>
          <cell r="K22">
            <v>19</v>
          </cell>
          <cell r="L22">
            <v>22</v>
          </cell>
          <cell r="M22">
            <v>24</v>
          </cell>
          <cell r="N22">
            <v>22</v>
          </cell>
          <cell r="O22">
            <v>157</v>
          </cell>
          <cell r="Y22" t="str">
            <v>105323-CES. DR. SERGIO AGUILAR</v>
          </cell>
          <cell r="AB22">
            <v>2</v>
          </cell>
          <cell r="AC22">
            <v>1</v>
          </cell>
          <cell r="AE22">
            <v>3</v>
          </cell>
          <cell r="AG22">
            <v>6</v>
          </cell>
        </row>
        <row r="23">
          <cell r="G23" t="str">
            <v>105323-CES. DR. SERGIO AGUILAR</v>
          </cell>
          <cell r="H23">
            <v>33</v>
          </cell>
          <cell r="I23">
            <v>39</v>
          </cell>
          <cell r="J23">
            <v>35</v>
          </cell>
          <cell r="K23">
            <v>26</v>
          </cell>
          <cell r="M23">
            <v>30</v>
          </cell>
          <cell r="N23">
            <v>36</v>
          </cell>
          <cell r="O23">
            <v>199</v>
          </cell>
          <cell r="Y23" t="str">
            <v>105404-P.S.R. EL TANGUE                         </v>
          </cell>
          <cell r="AF23">
            <v>3</v>
          </cell>
          <cell r="AG23">
            <v>3</v>
          </cell>
        </row>
        <row r="24">
          <cell r="G24" t="str">
            <v>105404-P.S.R. EL TANGUE                         </v>
          </cell>
          <cell r="H24">
            <v>8</v>
          </cell>
          <cell r="J24">
            <v>9</v>
          </cell>
          <cell r="K24">
            <v>4</v>
          </cell>
          <cell r="L24">
            <v>6</v>
          </cell>
          <cell r="M24">
            <v>6</v>
          </cell>
          <cell r="N24">
            <v>8</v>
          </cell>
          <cell r="O24">
            <v>41</v>
          </cell>
          <cell r="Y24" t="str">
            <v>105705-CECOF EL ALBA</v>
          </cell>
          <cell r="Z24">
            <v>2</v>
          </cell>
          <cell r="AA24">
            <v>33</v>
          </cell>
          <cell r="AE24">
            <v>3</v>
          </cell>
          <cell r="AG24">
            <v>38</v>
          </cell>
        </row>
        <row r="25">
          <cell r="G25" t="str">
            <v>105405-P.S.R. GUANAQUEROS</v>
          </cell>
          <cell r="H25">
            <v>5</v>
          </cell>
          <cell r="I25">
            <v>5</v>
          </cell>
          <cell r="J25">
            <v>5</v>
          </cell>
          <cell r="K25">
            <v>4</v>
          </cell>
          <cell r="L25">
            <v>7</v>
          </cell>
          <cell r="M25">
            <v>5</v>
          </cell>
          <cell r="N25">
            <v>4</v>
          </cell>
          <cell r="O25">
            <v>35</v>
          </cell>
          <cell r="Y25" t="str">
            <v>04103-ANDACOLLO</v>
          </cell>
          <cell r="Z25">
            <v>74</v>
          </cell>
          <cell r="AA25">
            <v>30</v>
          </cell>
          <cell r="AB25">
            <v>39</v>
          </cell>
          <cell r="AC25">
            <v>29</v>
          </cell>
          <cell r="AD25">
            <v>1</v>
          </cell>
          <cell r="AE25">
            <v>3</v>
          </cell>
          <cell r="AF25">
            <v>35</v>
          </cell>
          <cell r="AG25">
            <v>211</v>
          </cell>
        </row>
        <row r="26">
          <cell r="G26" t="str">
            <v>105406-P.S.R. PAN DE AZUCAR</v>
          </cell>
          <cell r="H26">
            <v>28</v>
          </cell>
          <cell r="I26">
            <v>39</v>
          </cell>
          <cell r="J26">
            <v>52</v>
          </cell>
          <cell r="K26">
            <v>39</v>
          </cell>
          <cell r="L26">
            <v>34</v>
          </cell>
          <cell r="M26">
            <v>28</v>
          </cell>
          <cell r="N26">
            <v>25</v>
          </cell>
          <cell r="O26">
            <v>245</v>
          </cell>
          <cell r="Y26" t="str">
            <v>105106-HOSPITAL ANDACOLLO</v>
          </cell>
          <cell r="Z26">
            <v>74</v>
          </cell>
          <cell r="AA26">
            <v>30</v>
          </cell>
          <cell r="AB26">
            <v>39</v>
          </cell>
          <cell r="AC26">
            <v>29</v>
          </cell>
          <cell r="AD26">
            <v>1</v>
          </cell>
          <cell r="AE26">
            <v>3</v>
          </cell>
          <cell r="AF26">
            <v>35</v>
          </cell>
          <cell r="AG26">
            <v>211</v>
          </cell>
        </row>
        <row r="27">
          <cell r="G27" t="str">
            <v>105407-P.S.R. TAMBILLOS</v>
          </cell>
          <cell r="H27">
            <v>3</v>
          </cell>
          <cell r="K27">
            <v>4</v>
          </cell>
          <cell r="L27">
            <v>1</v>
          </cell>
          <cell r="M27">
            <v>1</v>
          </cell>
          <cell r="N27">
            <v>4</v>
          </cell>
          <cell r="O27">
            <v>13</v>
          </cell>
          <cell r="Y27" t="str">
            <v>04104-LA HIGUERA</v>
          </cell>
          <cell r="AC27">
            <v>11</v>
          </cell>
          <cell r="AD27">
            <v>9</v>
          </cell>
          <cell r="AE27">
            <v>13</v>
          </cell>
          <cell r="AG27">
            <v>33</v>
          </cell>
        </row>
        <row r="28">
          <cell r="G28" t="str">
            <v>105705-CECOF EL ALBA</v>
          </cell>
          <cell r="H28">
            <v>2</v>
          </cell>
          <cell r="I28">
            <v>4</v>
          </cell>
          <cell r="J28">
            <v>14</v>
          </cell>
          <cell r="K28">
            <v>7</v>
          </cell>
          <cell r="L28">
            <v>4</v>
          </cell>
          <cell r="M28">
            <v>4</v>
          </cell>
          <cell r="N28">
            <v>8</v>
          </cell>
          <cell r="O28">
            <v>43</v>
          </cell>
          <cell r="Y28" t="str">
            <v>105314-CES. LA HIGUERA</v>
          </cell>
          <cell r="AC28">
            <v>9</v>
          </cell>
          <cell r="AD28">
            <v>8</v>
          </cell>
          <cell r="AE28">
            <v>8</v>
          </cell>
          <cell r="AG28">
            <v>25</v>
          </cell>
        </row>
        <row r="29">
          <cell r="G29" t="str">
            <v>04103-ANDACOLLO</v>
          </cell>
          <cell r="H29">
            <v>25</v>
          </cell>
          <cell r="I29">
            <v>28</v>
          </cell>
          <cell r="J29">
            <v>36</v>
          </cell>
          <cell r="K29">
            <v>9</v>
          </cell>
          <cell r="L29">
            <v>4</v>
          </cell>
          <cell r="M29">
            <v>19</v>
          </cell>
          <cell r="N29">
            <v>25</v>
          </cell>
          <cell r="O29">
            <v>146</v>
          </cell>
          <cell r="Y29" t="str">
            <v>105500-P.S.R. CALETA HORNOS        </v>
          </cell>
          <cell r="AE29">
            <v>1</v>
          </cell>
          <cell r="AG29">
            <v>1</v>
          </cell>
        </row>
        <row r="30">
          <cell r="G30" t="str">
            <v>105106-HOSPITAL ANDACOLLO</v>
          </cell>
          <cell r="H30">
            <v>25</v>
          </cell>
          <cell r="I30">
            <v>28</v>
          </cell>
          <cell r="J30">
            <v>36</v>
          </cell>
          <cell r="K30">
            <v>9</v>
          </cell>
          <cell r="L30">
            <v>4</v>
          </cell>
          <cell r="M30">
            <v>19</v>
          </cell>
          <cell r="N30">
            <v>25</v>
          </cell>
          <cell r="O30">
            <v>146</v>
          </cell>
          <cell r="Y30" t="str">
            <v>105506-P.S.R. EL TRAPICHE</v>
          </cell>
          <cell r="AC30">
            <v>2</v>
          </cell>
          <cell r="AD30">
            <v>1</v>
          </cell>
          <cell r="AE30">
            <v>4</v>
          </cell>
          <cell r="AG30">
            <v>7</v>
          </cell>
        </row>
        <row r="31">
          <cell r="G31" t="str">
            <v>04104-LA HIGUERA</v>
          </cell>
          <cell r="H31">
            <v>3</v>
          </cell>
          <cell r="I31">
            <v>2</v>
          </cell>
          <cell r="J31">
            <v>1</v>
          </cell>
          <cell r="K31">
            <v>5</v>
          </cell>
          <cell r="L31">
            <v>10</v>
          </cell>
          <cell r="M31">
            <v>15</v>
          </cell>
          <cell r="N31">
            <v>4</v>
          </cell>
          <cell r="O31">
            <v>40</v>
          </cell>
          <cell r="Y31" t="str">
            <v>04105-PAIHUANO</v>
          </cell>
          <cell r="AA31">
            <v>1</v>
          </cell>
          <cell r="AC31">
            <v>1</v>
          </cell>
          <cell r="AE31">
            <v>10</v>
          </cell>
          <cell r="AF31">
            <v>1</v>
          </cell>
          <cell r="AG31">
            <v>13</v>
          </cell>
        </row>
        <row r="32">
          <cell r="G32" t="str">
            <v>105314-CES. LA HIGUERA</v>
          </cell>
          <cell r="J32">
            <v>1</v>
          </cell>
          <cell r="K32">
            <v>1</v>
          </cell>
          <cell r="L32">
            <v>3</v>
          </cell>
          <cell r="M32">
            <v>5</v>
          </cell>
          <cell r="N32">
            <v>1</v>
          </cell>
          <cell r="O32">
            <v>11</v>
          </cell>
          <cell r="Y32" t="str">
            <v>105306-CES. PAIHUANO</v>
          </cell>
          <cell r="AA32">
            <v>1</v>
          </cell>
          <cell r="AG32">
            <v>1</v>
          </cell>
        </row>
        <row r="33">
          <cell r="G33" t="str">
            <v>105500-P.S.R. CALETA HORNOS        </v>
          </cell>
          <cell r="I33">
            <v>1</v>
          </cell>
          <cell r="K33">
            <v>3</v>
          </cell>
          <cell r="L33">
            <v>4</v>
          </cell>
          <cell r="M33">
            <v>7</v>
          </cell>
          <cell r="O33">
            <v>15</v>
          </cell>
          <cell r="Y33" t="str">
            <v>105477-P.S.R. PISCO ELQUI</v>
          </cell>
          <cell r="AC33">
            <v>1</v>
          </cell>
          <cell r="AE33">
            <v>10</v>
          </cell>
          <cell r="AF33">
            <v>1</v>
          </cell>
          <cell r="AG33">
            <v>12</v>
          </cell>
        </row>
        <row r="34">
          <cell r="G34" t="str">
            <v>105505-P.S.R. LOS CHOROS</v>
          </cell>
          <cell r="H34">
            <v>1</v>
          </cell>
          <cell r="K34">
            <v>0</v>
          </cell>
          <cell r="M34">
            <v>3</v>
          </cell>
          <cell r="N34">
            <v>2</v>
          </cell>
          <cell r="O34">
            <v>6</v>
          </cell>
          <cell r="Y34" t="str">
            <v>04106-VICUÑA</v>
          </cell>
          <cell r="Z34">
            <v>8</v>
          </cell>
          <cell r="AA34">
            <v>14</v>
          </cell>
          <cell r="AB34">
            <v>9</v>
          </cell>
          <cell r="AC34">
            <v>20</v>
          </cell>
          <cell r="AD34">
            <v>21</v>
          </cell>
          <cell r="AE34">
            <v>6</v>
          </cell>
          <cell r="AF34">
            <v>2</v>
          </cell>
          <cell r="AG34">
            <v>80</v>
          </cell>
        </row>
        <row r="35">
          <cell r="G35" t="str">
            <v>105506-P.S.R. EL TRAPICHE</v>
          </cell>
          <cell r="H35">
            <v>2</v>
          </cell>
          <cell r="I35">
            <v>1</v>
          </cell>
          <cell r="K35">
            <v>1</v>
          </cell>
          <cell r="L35">
            <v>3</v>
          </cell>
          <cell r="N35">
            <v>1</v>
          </cell>
          <cell r="O35">
            <v>8</v>
          </cell>
          <cell r="Y35" t="str">
            <v>105107-HOSPITAL VICUÑA</v>
          </cell>
          <cell r="Z35">
            <v>8</v>
          </cell>
          <cell r="AA35">
            <v>14</v>
          </cell>
          <cell r="AB35">
            <v>7</v>
          </cell>
          <cell r="AC35">
            <v>18</v>
          </cell>
          <cell r="AD35">
            <v>20</v>
          </cell>
          <cell r="AE35">
            <v>5</v>
          </cell>
          <cell r="AF35">
            <v>1</v>
          </cell>
          <cell r="AG35">
            <v>73</v>
          </cell>
        </row>
        <row r="36">
          <cell r="G36" t="str">
            <v>04105-PAIHUANO</v>
          </cell>
          <cell r="H36">
            <v>27</v>
          </cell>
          <cell r="I36">
            <v>23</v>
          </cell>
          <cell r="J36">
            <v>42</v>
          </cell>
          <cell r="K36">
            <v>46</v>
          </cell>
          <cell r="L36">
            <v>37</v>
          </cell>
          <cell r="M36">
            <v>29</v>
          </cell>
          <cell r="N36">
            <v>35</v>
          </cell>
          <cell r="O36">
            <v>239</v>
          </cell>
          <cell r="Y36" t="str">
            <v>105468-P.S.R. EL MOLLE</v>
          </cell>
          <cell r="AB36">
            <v>2</v>
          </cell>
          <cell r="AC36">
            <v>1</v>
          </cell>
          <cell r="AG36">
            <v>3</v>
          </cell>
        </row>
        <row r="37">
          <cell r="G37" t="str">
            <v>105306-CES. PAIHUANO</v>
          </cell>
          <cell r="H37">
            <v>19</v>
          </cell>
          <cell r="I37">
            <v>19</v>
          </cell>
          <cell r="J37">
            <v>28</v>
          </cell>
          <cell r="K37">
            <v>30</v>
          </cell>
          <cell r="L37">
            <v>23</v>
          </cell>
          <cell r="M37">
            <v>19</v>
          </cell>
          <cell r="N37">
            <v>21</v>
          </cell>
          <cell r="O37">
            <v>159</v>
          </cell>
          <cell r="Y37" t="str">
            <v>105469-P.S.R. EL TAMBO</v>
          </cell>
          <cell r="AC37">
            <v>1</v>
          </cell>
          <cell r="AD37">
            <v>1</v>
          </cell>
          <cell r="AF37">
            <v>1</v>
          </cell>
          <cell r="AG37">
            <v>3</v>
          </cell>
        </row>
        <row r="38">
          <cell r="G38" t="str">
            <v>105475-P.S.R. HORCON</v>
          </cell>
          <cell r="H38">
            <v>1</v>
          </cell>
          <cell r="K38">
            <v>4</v>
          </cell>
          <cell r="L38">
            <v>4</v>
          </cell>
          <cell r="M38">
            <v>2</v>
          </cell>
          <cell r="N38">
            <v>4</v>
          </cell>
          <cell r="O38">
            <v>15</v>
          </cell>
          <cell r="Y38" t="str">
            <v>105502-P.S.R. CALINGASTA</v>
          </cell>
          <cell r="AE38">
            <v>1</v>
          </cell>
          <cell r="AG38">
            <v>1</v>
          </cell>
        </row>
        <row r="39">
          <cell r="G39" t="str">
            <v>105476-P.S.R. MONTE GRANDE</v>
          </cell>
          <cell r="H39">
            <v>3</v>
          </cell>
          <cell r="J39">
            <v>3</v>
          </cell>
          <cell r="K39">
            <v>1</v>
          </cell>
          <cell r="N39">
            <v>2</v>
          </cell>
          <cell r="O39">
            <v>9</v>
          </cell>
          <cell r="Y39" t="str">
            <v>04201-ILLAPEL</v>
          </cell>
          <cell r="AB39">
            <v>10</v>
          </cell>
          <cell r="AC39">
            <v>1</v>
          </cell>
          <cell r="AE39">
            <v>14</v>
          </cell>
          <cell r="AF39">
            <v>7</v>
          </cell>
          <cell r="AG39">
            <v>32</v>
          </cell>
        </row>
        <row r="40">
          <cell r="G40" t="str">
            <v>105477-P.S.R. PISCO ELQUI</v>
          </cell>
          <cell r="H40">
            <v>4</v>
          </cell>
          <cell r="I40">
            <v>4</v>
          </cell>
          <cell r="J40">
            <v>11</v>
          </cell>
          <cell r="K40">
            <v>11</v>
          </cell>
          <cell r="L40">
            <v>10</v>
          </cell>
          <cell r="M40">
            <v>8</v>
          </cell>
          <cell r="N40">
            <v>8</v>
          </cell>
          <cell r="O40">
            <v>56</v>
          </cell>
          <cell r="Y40" t="str">
            <v>105103-HOSPITAL ILLAPEL</v>
          </cell>
          <cell r="AB40">
            <v>10</v>
          </cell>
          <cell r="AE40">
            <v>1</v>
          </cell>
          <cell r="AF40">
            <v>4</v>
          </cell>
          <cell r="AG40">
            <v>15</v>
          </cell>
        </row>
        <row r="41">
          <cell r="G41" t="str">
            <v>04106-VICUÑA</v>
          </cell>
          <cell r="H41">
            <v>47</v>
          </cell>
          <cell r="I41">
            <v>20</v>
          </cell>
          <cell r="J41">
            <v>45</v>
          </cell>
          <cell r="K41">
            <v>55</v>
          </cell>
          <cell r="L41">
            <v>38</v>
          </cell>
          <cell r="M41">
            <v>72</v>
          </cell>
          <cell r="N41">
            <v>63</v>
          </cell>
          <cell r="O41">
            <v>340</v>
          </cell>
          <cell r="Y41" t="str">
            <v>105326-CESFAM SAN RAFAEL</v>
          </cell>
          <cell r="AE41">
            <v>13</v>
          </cell>
          <cell r="AG41">
            <v>13</v>
          </cell>
        </row>
        <row r="42">
          <cell r="G42" t="str">
            <v>105107-HOSPITAL VICUÑA</v>
          </cell>
          <cell r="H42">
            <v>29</v>
          </cell>
          <cell r="I42">
            <v>19</v>
          </cell>
          <cell r="J42">
            <v>37</v>
          </cell>
          <cell r="K42">
            <v>37</v>
          </cell>
          <cell r="L42">
            <v>18</v>
          </cell>
          <cell r="M42">
            <v>30</v>
          </cell>
          <cell r="N42">
            <v>24</v>
          </cell>
          <cell r="O42">
            <v>194</v>
          </cell>
          <cell r="Y42" t="str">
            <v>105448-P.S.R. SANTA VIRGINIA</v>
          </cell>
          <cell r="AC42">
            <v>1</v>
          </cell>
          <cell r="AG42">
            <v>1</v>
          </cell>
        </row>
        <row r="43">
          <cell r="G43" t="str">
            <v>105467-P.S.R. DIAGUITAS</v>
          </cell>
          <cell r="J43">
            <v>0</v>
          </cell>
          <cell r="K43">
            <v>1</v>
          </cell>
          <cell r="L43">
            <v>1</v>
          </cell>
          <cell r="M43">
            <v>7</v>
          </cell>
          <cell r="O43">
            <v>9</v>
          </cell>
          <cell r="Y43" t="str">
            <v>105486-P.S.R. TUNGA SUR</v>
          </cell>
          <cell r="AF43">
            <v>1</v>
          </cell>
          <cell r="AG43">
            <v>1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K44">
            <v>2</v>
          </cell>
          <cell r="L44">
            <v>2</v>
          </cell>
          <cell r="M44">
            <v>1</v>
          </cell>
          <cell r="O44">
            <v>7</v>
          </cell>
          <cell r="Y44" t="str">
            <v>105504-P.S.R. SOCAVON</v>
          </cell>
          <cell r="AF44">
            <v>2</v>
          </cell>
          <cell r="AG44">
            <v>2</v>
          </cell>
        </row>
        <row r="45">
          <cell r="G45" t="str">
            <v>105469-P.S.R. EL TAMBO</v>
          </cell>
          <cell r="H45">
            <v>1</v>
          </cell>
          <cell r="J45">
            <v>1</v>
          </cell>
          <cell r="K45">
            <v>2</v>
          </cell>
          <cell r="L45">
            <v>4</v>
          </cell>
          <cell r="M45">
            <v>1</v>
          </cell>
          <cell r="N45">
            <v>3</v>
          </cell>
          <cell r="O45">
            <v>12</v>
          </cell>
          <cell r="Y45" t="str">
            <v>04203-LOS VILOS</v>
          </cell>
          <cell r="Z45">
            <v>5</v>
          </cell>
          <cell r="AA45">
            <v>14</v>
          </cell>
          <cell r="AB45">
            <v>6</v>
          </cell>
          <cell r="AC45">
            <v>4</v>
          </cell>
          <cell r="AD45">
            <v>11</v>
          </cell>
          <cell r="AE45">
            <v>15</v>
          </cell>
          <cell r="AF45">
            <v>26</v>
          </cell>
          <cell r="AG45">
            <v>81</v>
          </cell>
        </row>
        <row r="46">
          <cell r="G46" t="str">
            <v>105470-P.S.R. HUANTA</v>
          </cell>
          <cell r="N46">
            <v>1</v>
          </cell>
          <cell r="O46">
            <v>1</v>
          </cell>
          <cell r="Y46" t="str">
            <v>105108-HOSPITAL LOS VILOS</v>
          </cell>
          <cell r="Z46">
            <v>5</v>
          </cell>
          <cell r="AA46">
            <v>14</v>
          </cell>
          <cell r="AB46">
            <v>6</v>
          </cell>
          <cell r="AC46">
            <v>4</v>
          </cell>
          <cell r="AD46">
            <v>11</v>
          </cell>
          <cell r="AE46">
            <v>14</v>
          </cell>
          <cell r="AF46">
            <v>26</v>
          </cell>
          <cell r="AG46">
            <v>80</v>
          </cell>
        </row>
        <row r="47">
          <cell r="G47" t="str">
            <v>105471-P.S.R. PERALILLO</v>
          </cell>
          <cell r="H47">
            <v>2</v>
          </cell>
          <cell r="K47">
            <v>7</v>
          </cell>
          <cell r="L47">
            <v>4</v>
          </cell>
          <cell r="M47">
            <v>14</v>
          </cell>
          <cell r="N47">
            <v>14</v>
          </cell>
          <cell r="O47">
            <v>41</v>
          </cell>
          <cell r="Y47" t="str">
            <v>105478-P.S.R. CAIMANES                   </v>
          </cell>
          <cell r="AE47">
            <v>1</v>
          </cell>
          <cell r="AG47">
            <v>1</v>
          </cell>
        </row>
        <row r="48">
          <cell r="G48" t="str">
            <v>105472-P.S.R. RIVADAVIA</v>
          </cell>
          <cell r="M48">
            <v>6</v>
          </cell>
          <cell r="N48">
            <v>3</v>
          </cell>
          <cell r="O48">
            <v>9</v>
          </cell>
          <cell r="Y48" t="str">
            <v>04204-SALAMANCA</v>
          </cell>
          <cell r="Z48">
            <v>4</v>
          </cell>
          <cell r="AA48">
            <v>15</v>
          </cell>
          <cell r="AB48">
            <v>21</v>
          </cell>
          <cell r="AC48">
            <v>10</v>
          </cell>
          <cell r="AD48">
            <v>138</v>
          </cell>
          <cell r="AE48">
            <v>82</v>
          </cell>
          <cell r="AF48">
            <v>28</v>
          </cell>
          <cell r="AG48">
            <v>298</v>
          </cell>
        </row>
        <row r="49">
          <cell r="G49" t="str">
            <v>105473-P.S.R. TALCUNA</v>
          </cell>
          <cell r="H49">
            <v>1</v>
          </cell>
          <cell r="J49">
            <v>1</v>
          </cell>
          <cell r="N49">
            <v>1</v>
          </cell>
          <cell r="O49">
            <v>3</v>
          </cell>
          <cell r="Y49" t="str">
            <v>105104-HOSPITAL SALAMANCA</v>
          </cell>
          <cell r="AD49">
            <v>120</v>
          </cell>
          <cell r="AE49">
            <v>58</v>
          </cell>
          <cell r="AF49">
            <v>12</v>
          </cell>
          <cell r="AG49">
            <v>190</v>
          </cell>
        </row>
        <row r="50">
          <cell r="G50" t="str">
            <v>105474-P.S.R. CHAPILCA</v>
          </cell>
          <cell r="M50">
            <v>3</v>
          </cell>
          <cell r="N50">
            <v>1</v>
          </cell>
          <cell r="O50">
            <v>4</v>
          </cell>
          <cell r="Y50" t="str">
            <v>105452-P.S.R. CUNCUMEN                 </v>
          </cell>
          <cell r="Z50">
            <v>1</v>
          </cell>
          <cell r="AA50">
            <v>6</v>
          </cell>
          <cell r="AB50">
            <v>9</v>
          </cell>
          <cell r="AC50">
            <v>6</v>
          </cell>
          <cell r="AD50">
            <v>7</v>
          </cell>
          <cell r="AE50">
            <v>1</v>
          </cell>
          <cell r="AF50">
            <v>8</v>
          </cell>
          <cell r="AG50">
            <v>38</v>
          </cell>
        </row>
        <row r="51">
          <cell r="G51" t="str">
            <v>105502-P.S.R. CALINGASTA</v>
          </cell>
          <cell r="H51">
            <v>12</v>
          </cell>
          <cell r="J51">
            <v>5</v>
          </cell>
          <cell r="K51">
            <v>4</v>
          </cell>
          <cell r="L51">
            <v>9</v>
          </cell>
          <cell r="M51">
            <v>9</v>
          </cell>
          <cell r="N51">
            <v>14</v>
          </cell>
          <cell r="O51">
            <v>53</v>
          </cell>
          <cell r="Y51" t="str">
            <v>105453-P.S.R. TRANQUILLA</v>
          </cell>
          <cell r="AB51">
            <v>1</v>
          </cell>
          <cell r="AC51">
            <v>2</v>
          </cell>
          <cell r="AD51">
            <v>3</v>
          </cell>
          <cell r="AF51">
            <v>2</v>
          </cell>
          <cell r="AG51">
            <v>8</v>
          </cell>
        </row>
        <row r="52">
          <cell r="G52" t="str">
            <v>105509-P.S.R. GUALLIGUAICA</v>
          </cell>
          <cell r="H52">
            <v>1</v>
          </cell>
          <cell r="J52">
            <v>1</v>
          </cell>
          <cell r="K52">
            <v>2</v>
          </cell>
          <cell r="M52">
            <v>1</v>
          </cell>
          <cell r="N52">
            <v>2</v>
          </cell>
          <cell r="O52">
            <v>7</v>
          </cell>
          <cell r="Y52" t="str">
            <v>105454-P.S.R. CUNLAGUA</v>
          </cell>
          <cell r="AA52">
            <v>1</v>
          </cell>
          <cell r="AB52">
            <v>4</v>
          </cell>
          <cell r="AC52">
            <v>1</v>
          </cell>
          <cell r="AD52">
            <v>2</v>
          </cell>
          <cell r="AE52">
            <v>1</v>
          </cell>
          <cell r="AG52">
            <v>9</v>
          </cell>
        </row>
        <row r="53">
          <cell r="G53" t="str">
            <v>04201-ILLAPEL</v>
          </cell>
          <cell r="H53">
            <v>115</v>
          </cell>
          <cell r="I53">
            <v>22</v>
          </cell>
          <cell r="J53">
            <v>102</v>
          </cell>
          <cell r="K53">
            <v>86</v>
          </cell>
          <cell r="L53">
            <v>84</v>
          </cell>
          <cell r="M53">
            <v>96</v>
          </cell>
          <cell r="N53">
            <v>76</v>
          </cell>
          <cell r="O53">
            <v>581</v>
          </cell>
          <cell r="Y53" t="str">
            <v>105455-P.S.R. CHILLEPIN</v>
          </cell>
          <cell r="AA53">
            <v>1</v>
          </cell>
          <cell r="AD53">
            <v>3</v>
          </cell>
          <cell r="AG53">
            <v>4</v>
          </cell>
        </row>
        <row r="54">
          <cell r="G54" t="str">
            <v>105103-HOSPITAL ILLAPEL</v>
          </cell>
          <cell r="H54">
            <v>106</v>
          </cell>
          <cell r="J54">
            <v>102</v>
          </cell>
          <cell r="K54">
            <v>73</v>
          </cell>
          <cell r="L54">
            <v>84</v>
          </cell>
          <cell r="M54">
            <v>58</v>
          </cell>
          <cell r="N54">
            <v>60</v>
          </cell>
          <cell r="O54">
            <v>483</v>
          </cell>
          <cell r="Y54" t="str">
            <v>105456-P.S.R. LLIMPO</v>
          </cell>
          <cell r="Z54">
            <v>1</v>
          </cell>
          <cell r="AB54">
            <v>1</v>
          </cell>
          <cell r="AC54">
            <v>1</v>
          </cell>
          <cell r="AE54">
            <v>2</v>
          </cell>
          <cell r="AF54">
            <v>3</v>
          </cell>
          <cell r="AG54">
            <v>8</v>
          </cell>
        </row>
        <row r="55">
          <cell r="G55" t="str">
            <v>105326-CESFAM SAN RAFAEL</v>
          </cell>
          <cell r="H55">
            <v>9</v>
          </cell>
          <cell r="I55">
            <v>22</v>
          </cell>
          <cell r="K55">
            <v>12</v>
          </cell>
          <cell r="M55">
            <v>14</v>
          </cell>
          <cell r="N55">
            <v>12</v>
          </cell>
          <cell r="O55">
            <v>69</v>
          </cell>
          <cell r="Y55" t="str">
            <v>105457-P.S.R. SAN AGUSTIN</v>
          </cell>
          <cell r="AB55">
            <v>1</v>
          </cell>
          <cell r="AE55">
            <v>3</v>
          </cell>
          <cell r="AG55">
            <v>4</v>
          </cell>
        </row>
        <row r="56">
          <cell r="G56" t="str">
            <v>105444-P.S.R. HUINTIL</v>
          </cell>
          <cell r="M56">
            <v>1</v>
          </cell>
          <cell r="O56">
            <v>1</v>
          </cell>
          <cell r="Y56" t="str">
            <v>105458-P.S.R. TAHUINCO</v>
          </cell>
          <cell r="AE56">
            <v>14</v>
          </cell>
          <cell r="AG56">
            <v>14</v>
          </cell>
        </row>
        <row r="57">
          <cell r="G57" t="str">
            <v>105445-P.S.R. LIMAHUIDA</v>
          </cell>
          <cell r="M57">
            <v>1</v>
          </cell>
          <cell r="O57">
            <v>1</v>
          </cell>
          <cell r="Y57" t="str">
            <v>105491-P.S.R. QUELEN BAJO</v>
          </cell>
          <cell r="AA57">
            <v>2</v>
          </cell>
          <cell r="AB57">
            <v>2</v>
          </cell>
          <cell r="AD57">
            <v>2</v>
          </cell>
          <cell r="AG57">
            <v>6</v>
          </cell>
        </row>
        <row r="58">
          <cell r="G58" t="str">
            <v>105447-P.S.R. PERALILLO</v>
          </cell>
          <cell r="K58">
            <v>1</v>
          </cell>
          <cell r="M58">
            <v>1</v>
          </cell>
          <cell r="N58">
            <v>1</v>
          </cell>
          <cell r="O58">
            <v>3</v>
          </cell>
          <cell r="Y58" t="str">
            <v>105492-P.S.R. CAMISA</v>
          </cell>
          <cell r="AA58">
            <v>2</v>
          </cell>
          <cell r="AB58">
            <v>3</v>
          </cell>
          <cell r="AD58">
            <v>1</v>
          </cell>
          <cell r="AE58">
            <v>2</v>
          </cell>
          <cell r="AF58">
            <v>2</v>
          </cell>
          <cell r="AG58">
            <v>10</v>
          </cell>
        </row>
        <row r="59">
          <cell r="G59" t="str">
            <v>105449-P.S.R. TUNGA NORTE</v>
          </cell>
          <cell r="M59">
            <v>3</v>
          </cell>
          <cell r="O59">
            <v>3</v>
          </cell>
          <cell r="Y59" t="str">
            <v>105501-P.S.R. ARBOLEDA GRANDE</v>
          </cell>
          <cell r="Z59">
            <v>2</v>
          </cell>
          <cell r="AA59">
            <v>3</v>
          </cell>
          <cell r="AE59">
            <v>1</v>
          </cell>
          <cell r="AF59">
            <v>1</v>
          </cell>
          <cell r="AG59">
            <v>7</v>
          </cell>
        </row>
        <row r="60">
          <cell r="G60" t="str">
            <v>105485-P.S.R. PLAN DE HORNOS</v>
          </cell>
          <cell r="M60">
            <v>2</v>
          </cell>
          <cell r="O60">
            <v>2</v>
          </cell>
          <cell r="Y60" t="str">
            <v>04301-OVALLE</v>
          </cell>
          <cell r="Z60">
            <v>36</v>
          </cell>
          <cell r="AA60">
            <v>36</v>
          </cell>
          <cell r="AB60">
            <v>39</v>
          </cell>
          <cell r="AC60">
            <v>49</v>
          </cell>
          <cell r="AD60">
            <v>16</v>
          </cell>
          <cell r="AE60">
            <v>65</v>
          </cell>
          <cell r="AF60">
            <v>32</v>
          </cell>
          <cell r="AG60">
            <v>273</v>
          </cell>
        </row>
        <row r="61">
          <cell r="G61" t="str">
            <v>105487-P.S.R. CAÑAS UNO</v>
          </cell>
          <cell r="M61">
            <v>11</v>
          </cell>
          <cell r="N61">
            <v>3</v>
          </cell>
          <cell r="O61">
            <v>14</v>
          </cell>
          <cell r="Y61" t="str">
            <v>105315-CES. RURAL C. DE TAMAYA</v>
          </cell>
          <cell r="AA61">
            <v>1</v>
          </cell>
          <cell r="AG61">
            <v>1</v>
          </cell>
        </row>
        <row r="62">
          <cell r="G62" t="str">
            <v>105496-P.S.R. PINTACURA SUR</v>
          </cell>
          <cell r="M62">
            <v>1</v>
          </cell>
          <cell r="O62">
            <v>1</v>
          </cell>
          <cell r="Y62" t="str">
            <v>105317-CES. JORGE JORDAN D.</v>
          </cell>
          <cell r="Z62">
            <v>3</v>
          </cell>
          <cell r="AB62">
            <v>4</v>
          </cell>
          <cell r="AC62">
            <v>3</v>
          </cell>
          <cell r="AD62">
            <v>6</v>
          </cell>
          <cell r="AE62">
            <v>2</v>
          </cell>
          <cell r="AF62">
            <v>2</v>
          </cell>
          <cell r="AG62">
            <v>20</v>
          </cell>
        </row>
        <row r="63">
          <cell r="G63" t="str">
            <v>105504-P.S.R. SOCAVON</v>
          </cell>
          <cell r="M63">
            <v>4</v>
          </cell>
          <cell r="O63">
            <v>4</v>
          </cell>
          <cell r="Y63" t="str">
            <v>105322-CES. MARCOS MACUADA</v>
          </cell>
          <cell r="AA63">
            <v>2</v>
          </cell>
          <cell r="AB63">
            <v>22</v>
          </cell>
          <cell r="AC63">
            <v>40</v>
          </cell>
          <cell r="AD63">
            <v>2</v>
          </cell>
          <cell r="AE63">
            <v>58</v>
          </cell>
          <cell r="AF63">
            <v>28</v>
          </cell>
          <cell r="AG63">
            <v>152</v>
          </cell>
        </row>
        <row r="64">
          <cell r="G64" t="str">
            <v>04202-CANELA</v>
          </cell>
          <cell r="I64">
            <v>18</v>
          </cell>
          <cell r="J64">
            <v>9</v>
          </cell>
          <cell r="K64">
            <v>16</v>
          </cell>
          <cell r="M64">
            <v>24</v>
          </cell>
          <cell r="O64">
            <v>67</v>
          </cell>
          <cell r="Y64" t="str">
            <v>105324-CES. SOTAQUI</v>
          </cell>
          <cell r="Z64">
            <v>8</v>
          </cell>
          <cell r="AA64">
            <v>3</v>
          </cell>
          <cell r="AB64">
            <v>8</v>
          </cell>
          <cell r="AC64">
            <v>1</v>
          </cell>
          <cell r="AD64">
            <v>3</v>
          </cell>
          <cell r="AE64">
            <v>3</v>
          </cell>
          <cell r="AG64">
            <v>26</v>
          </cell>
        </row>
        <row r="65">
          <cell r="G65" t="str">
            <v>105309-CES. RURAL CANELA</v>
          </cell>
          <cell r="I65">
            <v>15</v>
          </cell>
          <cell r="J65">
            <v>6</v>
          </cell>
          <cell r="K65">
            <v>8</v>
          </cell>
          <cell r="M65">
            <v>15</v>
          </cell>
          <cell r="O65">
            <v>44</v>
          </cell>
          <cell r="Y65" t="str">
            <v>105416-P.S.R. CAMARICO                  </v>
          </cell>
          <cell r="AA65">
            <v>4</v>
          </cell>
          <cell r="AB65">
            <v>2</v>
          </cell>
          <cell r="AG65">
            <v>6</v>
          </cell>
        </row>
        <row r="66">
          <cell r="G66" t="str">
            <v>105451-P.S.R. AGUA FRIA</v>
          </cell>
          <cell r="I66">
            <v>3</v>
          </cell>
          <cell r="K66">
            <v>3</v>
          </cell>
          <cell r="O66">
            <v>6</v>
          </cell>
          <cell r="Y66" t="str">
            <v>105420-P.S.R. LIMARI</v>
          </cell>
          <cell r="AB66">
            <v>1</v>
          </cell>
          <cell r="AC66">
            <v>3</v>
          </cell>
          <cell r="AG66">
            <v>4</v>
          </cell>
        </row>
        <row r="67">
          <cell r="G67" t="str">
            <v>105482-P.S.R. CANELA ALTA</v>
          </cell>
          <cell r="M67">
            <v>7</v>
          </cell>
          <cell r="O67">
            <v>7</v>
          </cell>
          <cell r="Y67" t="str">
            <v>105439-P.S.R. CERRO BLANCO</v>
          </cell>
          <cell r="AD67">
            <v>1</v>
          </cell>
          <cell r="AG67">
            <v>1</v>
          </cell>
        </row>
        <row r="68">
          <cell r="G68" t="str">
            <v>105484-P.S.R. HUENTELAUQUEN</v>
          </cell>
          <cell r="J68">
            <v>2</v>
          </cell>
          <cell r="K68">
            <v>4</v>
          </cell>
          <cell r="O68">
            <v>6</v>
          </cell>
          <cell r="Y68" t="str">
            <v>105507-P.S.R. HUAMALATA</v>
          </cell>
          <cell r="AA68">
            <v>3</v>
          </cell>
          <cell r="AD68">
            <v>2</v>
          </cell>
          <cell r="AG68">
            <v>5</v>
          </cell>
        </row>
        <row r="69">
          <cell r="G69" t="str">
            <v>105488-P.S.R. ESPIRITU SANTO</v>
          </cell>
          <cell r="K69">
            <v>1</v>
          </cell>
          <cell r="O69">
            <v>1</v>
          </cell>
          <cell r="Y69" t="str">
            <v>105722-CECOF SAN JOSE DE LA DEHESA</v>
          </cell>
          <cell r="Z69">
            <v>2</v>
          </cell>
          <cell r="AB69">
            <v>1</v>
          </cell>
          <cell r="AC69">
            <v>1</v>
          </cell>
          <cell r="AD69">
            <v>2</v>
          </cell>
          <cell r="AE69">
            <v>1</v>
          </cell>
          <cell r="AF69">
            <v>2</v>
          </cell>
          <cell r="AG69">
            <v>9</v>
          </cell>
        </row>
        <row r="70">
          <cell r="G70" t="str">
            <v>105493-P.S.R. MINCHA SUR</v>
          </cell>
          <cell r="J70">
            <v>1</v>
          </cell>
          <cell r="O70">
            <v>1</v>
          </cell>
          <cell r="Y70" t="str">
            <v>105723-CECOF LIMARI</v>
          </cell>
          <cell r="Z70">
            <v>23</v>
          </cell>
          <cell r="AA70">
            <v>23</v>
          </cell>
          <cell r="AB70">
            <v>1</v>
          </cell>
          <cell r="AC70">
            <v>1</v>
          </cell>
          <cell r="AE70">
            <v>1</v>
          </cell>
          <cell r="AG70">
            <v>49</v>
          </cell>
        </row>
        <row r="71">
          <cell r="G71" t="str">
            <v>105498-P.S.R. QUEBRADA DE LINARES</v>
          </cell>
          <cell r="M71">
            <v>2</v>
          </cell>
          <cell r="O71">
            <v>2</v>
          </cell>
          <cell r="Y71" t="str">
            <v>04302-COMBARBALÁ</v>
          </cell>
          <cell r="Z71">
            <v>4</v>
          </cell>
          <cell r="AA71">
            <v>1</v>
          </cell>
          <cell r="AB71">
            <v>1</v>
          </cell>
          <cell r="AC71">
            <v>2</v>
          </cell>
          <cell r="AD71">
            <v>1</v>
          </cell>
          <cell r="AE71">
            <v>9</v>
          </cell>
          <cell r="AF71">
            <v>7</v>
          </cell>
          <cell r="AG71">
            <v>25</v>
          </cell>
        </row>
        <row r="72">
          <cell r="G72" t="str">
            <v>04203-LOS VILOS</v>
          </cell>
          <cell r="H72">
            <v>31</v>
          </cell>
          <cell r="I72">
            <v>54</v>
          </cell>
          <cell r="J72">
            <v>43</v>
          </cell>
          <cell r="K72">
            <v>49</v>
          </cell>
          <cell r="L72">
            <v>52</v>
          </cell>
          <cell r="M72">
            <v>42</v>
          </cell>
          <cell r="N72">
            <v>18</v>
          </cell>
          <cell r="O72">
            <v>289</v>
          </cell>
          <cell r="Y72" t="str">
            <v>105105-HOSPITAL COMBARBALA</v>
          </cell>
          <cell r="Z72">
            <v>4</v>
          </cell>
          <cell r="AA72">
            <v>1</v>
          </cell>
          <cell r="AB72">
            <v>1</v>
          </cell>
          <cell r="AC72">
            <v>2</v>
          </cell>
          <cell r="AD72">
            <v>1</v>
          </cell>
          <cell r="AE72">
            <v>6</v>
          </cell>
          <cell r="AF72">
            <v>5</v>
          </cell>
          <cell r="AG72">
            <v>20</v>
          </cell>
        </row>
        <row r="73">
          <cell r="G73" t="str">
            <v>105108-HOSPITAL LOS VILOS</v>
          </cell>
          <cell r="H73">
            <v>27</v>
          </cell>
          <cell r="I73">
            <v>53</v>
          </cell>
          <cell r="J73">
            <v>42</v>
          </cell>
          <cell r="K73">
            <v>43</v>
          </cell>
          <cell r="L73">
            <v>51</v>
          </cell>
          <cell r="M73">
            <v>39</v>
          </cell>
          <cell r="N73">
            <v>15</v>
          </cell>
          <cell r="O73">
            <v>270</v>
          </cell>
          <cell r="Y73" t="str">
            <v>105441-P.S.R. MANQUEHUA</v>
          </cell>
          <cell r="AE73">
            <v>1</v>
          </cell>
          <cell r="AG73">
            <v>1</v>
          </cell>
        </row>
        <row r="74">
          <cell r="G74" t="str">
            <v>105478-P.S.R. CAIMANES                   </v>
          </cell>
          <cell r="H74">
            <v>1</v>
          </cell>
          <cell r="J74">
            <v>1</v>
          </cell>
          <cell r="K74">
            <v>3</v>
          </cell>
          <cell r="L74">
            <v>1</v>
          </cell>
          <cell r="M74">
            <v>3</v>
          </cell>
          <cell r="N74">
            <v>2</v>
          </cell>
          <cell r="O74">
            <v>11</v>
          </cell>
          <cell r="Y74" t="str">
            <v>105462-P.S.R. EL SAUCE</v>
          </cell>
          <cell r="AE74">
            <v>1</v>
          </cell>
          <cell r="AG74">
            <v>1</v>
          </cell>
        </row>
        <row r="75">
          <cell r="G75" t="str">
            <v>105479-P.S.R. GUANGUALI</v>
          </cell>
          <cell r="H75">
            <v>1</v>
          </cell>
          <cell r="O75">
            <v>1</v>
          </cell>
          <cell r="Y75" t="str">
            <v>105465-P.S.R. RAMADILLA</v>
          </cell>
          <cell r="AF75">
            <v>2</v>
          </cell>
          <cell r="AG75">
            <v>2</v>
          </cell>
        </row>
        <row r="76">
          <cell r="G76" t="str">
            <v>105480-P.S.R. QUILIMARI</v>
          </cell>
          <cell r="H76">
            <v>2</v>
          </cell>
          <cell r="I76">
            <v>1</v>
          </cell>
          <cell r="K76">
            <v>3</v>
          </cell>
          <cell r="N76">
            <v>1</v>
          </cell>
          <cell r="O76">
            <v>7</v>
          </cell>
          <cell r="Y76" t="str">
            <v>105490-P.S.R. EL DURAZNO</v>
          </cell>
          <cell r="AE76">
            <v>1</v>
          </cell>
          <cell r="AG76">
            <v>1</v>
          </cell>
        </row>
        <row r="77">
          <cell r="G77" t="str">
            <v>04204-SALAMANCA</v>
          </cell>
          <cell r="H77">
            <v>60</v>
          </cell>
          <cell r="I77">
            <v>39</v>
          </cell>
          <cell r="J77">
            <v>19</v>
          </cell>
          <cell r="K77">
            <v>30</v>
          </cell>
          <cell r="L77">
            <v>149</v>
          </cell>
          <cell r="M77">
            <v>47</v>
          </cell>
          <cell r="N77">
            <v>58</v>
          </cell>
          <cell r="O77">
            <v>402</v>
          </cell>
          <cell r="Y77" t="str">
            <v>04303-MONTE PATRIA</v>
          </cell>
          <cell r="Z77">
            <v>8</v>
          </cell>
          <cell r="AA77">
            <v>5</v>
          </cell>
          <cell r="AB77">
            <v>12</v>
          </cell>
          <cell r="AC77">
            <v>7</v>
          </cell>
          <cell r="AD77">
            <v>6</v>
          </cell>
          <cell r="AE77">
            <v>6</v>
          </cell>
          <cell r="AF77">
            <v>27</v>
          </cell>
          <cell r="AG77">
            <v>71</v>
          </cell>
        </row>
        <row r="78">
          <cell r="G78" t="str">
            <v>105104-HOSPITAL SALAMANCA</v>
          </cell>
          <cell r="L78">
            <v>127</v>
          </cell>
          <cell r="M78">
            <v>20</v>
          </cell>
          <cell r="N78">
            <v>17</v>
          </cell>
          <cell r="O78">
            <v>164</v>
          </cell>
          <cell r="Y78" t="str">
            <v>105307-CES. RURAL MONTE PATRIA</v>
          </cell>
          <cell r="Z78">
            <v>4</v>
          </cell>
          <cell r="AA78">
            <v>1</v>
          </cell>
          <cell r="AB78">
            <v>3</v>
          </cell>
          <cell r="AE78">
            <v>4</v>
          </cell>
          <cell r="AF78">
            <v>8</v>
          </cell>
          <cell r="AG78">
            <v>20</v>
          </cell>
        </row>
        <row r="79">
          <cell r="G79" t="str">
            <v>105452-P.S.R. CUNCUMEN                 </v>
          </cell>
          <cell r="H79">
            <v>43</v>
          </cell>
          <cell r="I79">
            <v>26</v>
          </cell>
          <cell r="J79">
            <v>9</v>
          </cell>
          <cell r="K79">
            <v>13</v>
          </cell>
          <cell r="L79">
            <v>13</v>
          </cell>
          <cell r="M79">
            <v>20</v>
          </cell>
          <cell r="N79">
            <v>18</v>
          </cell>
          <cell r="O79">
            <v>142</v>
          </cell>
          <cell r="Y79" t="str">
            <v>105311-CES. RURAL CHAÑARAL ALTO</v>
          </cell>
          <cell r="AB79">
            <v>6</v>
          </cell>
          <cell r="AG79">
            <v>6</v>
          </cell>
        </row>
        <row r="80">
          <cell r="G80" t="str">
            <v>105453-P.S.R. TRANQUILLA</v>
          </cell>
          <cell r="I80">
            <v>1</v>
          </cell>
          <cell r="J80">
            <v>2</v>
          </cell>
          <cell r="L80">
            <v>2</v>
          </cell>
          <cell r="M80">
            <v>1</v>
          </cell>
          <cell r="N80">
            <v>2</v>
          </cell>
          <cell r="O80">
            <v>8</v>
          </cell>
          <cell r="Y80" t="str">
            <v>105318-CES. RURAL EL PALQUI</v>
          </cell>
          <cell r="Z80">
            <v>3</v>
          </cell>
          <cell r="AA80">
            <v>3</v>
          </cell>
          <cell r="AB80">
            <v>2</v>
          </cell>
          <cell r="AC80">
            <v>2</v>
          </cell>
          <cell r="AD80">
            <v>6</v>
          </cell>
          <cell r="AE80">
            <v>1</v>
          </cell>
          <cell r="AF80">
            <v>15</v>
          </cell>
          <cell r="AG80">
            <v>32</v>
          </cell>
        </row>
        <row r="81">
          <cell r="G81" t="str">
            <v>105454-P.S.R. CUNLAGUA</v>
          </cell>
          <cell r="H81">
            <v>1</v>
          </cell>
          <cell r="K81">
            <v>3</v>
          </cell>
          <cell r="N81">
            <v>0</v>
          </cell>
          <cell r="O81">
            <v>4</v>
          </cell>
          <cell r="Y81" t="str">
            <v>105425-P.S.R. CHILECITO</v>
          </cell>
          <cell r="Z81">
            <v>1</v>
          </cell>
          <cell r="AC81">
            <v>4</v>
          </cell>
          <cell r="AG81">
            <v>5</v>
          </cell>
        </row>
        <row r="82">
          <cell r="G82" t="str">
            <v>105455-P.S.R. CHILLEPIN</v>
          </cell>
          <cell r="H82">
            <v>7</v>
          </cell>
          <cell r="I82">
            <v>4</v>
          </cell>
          <cell r="K82">
            <v>2</v>
          </cell>
          <cell r="L82">
            <v>3</v>
          </cell>
          <cell r="M82">
            <v>1</v>
          </cell>
          <cell r="O82">
            <v>17</v>
          </cell>
          <cell r="Y82" t="str">
            <v>105427-P.S.R. HACIENDA VALDIVIA</v>
          </cell>
          <cell r="AB82">
            <v>1</v>
          </cell>
          <cell r="AF82">
            <v>2</v>
          </cell>
          <cell r="AG82">
            <v>3</v>
          </cell>
        </row>
        <row r="83">
          <cell r="G83" t="str">
            <v>105456-P.S.R. LLIMPO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7</v>
          </cell>
          <cell r="Y83" t="str">
            <v>105430-P.S.R. MIALQUI</v>
          </cell>
          <cell r="AC83">
            <v>1</v>
          </cell>
          <cell r="AG83">
            <v>1</v>
          </cell>
        </row>
        <row r="84">
          <cell r="G84" t="str">
            <v>105457-P.S.R. SAN AGUSTIN</v>
          </cell>
          <cell r="H84">
            <v>4</v>
          </cell>
          <cell r="I84">
            <v>3</v>
          </cell>
          <cell r="J84">
            <v>4</v>
          </cell>
          <cell r="K84">
            <v>1</v>
          </cell>
          <cell r="L84">
            <v>1</v>
          </cell>
          <cell r="N84">
            <v>2</v>
          </cell>
          <cell r="O84">
            <v>15</v>
          </cell>
          <cell r="Y84" t="str">
            <v>105432-P.S.R. RAPEL</v>
          </cell>
          <cell r="AA84">
            <v>1</v>
          </cell>
          <cell r="AE84">
            <v>1</v>
          </cell>
          <cell r="AF84">
            <v>2</v>
          </cell>
          <cell r="AG84">
            <v>4</v>
          </cell>
        </row>
        <row r="85">
          <cell r="G85" t="str">
            <v>105458-P.S.R. TAHUINCO</v>
          </cell>
          <cell r="H85">
            <v>3</v>
          </cell>
          <cell r="K85">
            <v>2</v>
          </cell>
          <cell r="N85">
            <v>3</v>
          </cell>
          <cell r="O85">
            <v>8</v>
          </cell>
          <cell r="Y85" t="str">
            <v>04304-PUNITAQUI</v>
          </cell>
          <cell r="AA85">
            <v>1</v>
          </cell>
          <cell r="AB85">
            <v>1</v>
          </cell>
          <cell r="AD85">
            <v>5</v>
          </cell>
          <cell r="AE85">
            <v>28</v>
          </cell>
          <cell r="AF85">
            <v>3</v>
          </cell>
          <cell r="AG85">
            <v>38</v>
          </cell>
        </row>
        <row r="86">
          <cell r="G86" t="str">
            <v>105491-P.S.R. QUELEN BAJO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2</v>
          </cell>
          <cell r="O86">
            <v>7</v>
          </cell>
          <cell r="Y86" t="str">
            <v>105308-CES. RURAL PUNITAQUI</v>
          </cell>
          <cell r="AA86">
            <v>1</v>
          </cell>
          <cell r="AB86">
            <v>1</v>
          </cell>
          <cell r="AD86">
            <v>5</v>
          </cell>
          <cell r="AE86">
            <v>28</v>
          </cell>
          <cell r="AF86">
            <v>3</v>
          </cell>
          <cell r="AG86">
            <v>38</v>
          </cell>
        </row>
        <row r="87">
          <cell r="G87" t="str">
            <v>105492-P.S.R. CAMISA</v>
          </cell>
          <cell r="I87">
            <v>3</v>
          </cell>
          <cell r="J87">
            <v>2</v>
          </cell>
          <cell r="K87">
            <v>3</v>
          </cell>
          <cell r="M87">
            <v>1</v>
          </cell>
          <cell r="N87">
            <v>9</v>
          </cell>
          <cell r="O87">
            <v>18</v>
          </cell>
          <cell r="Y87" t="str">
            <v>Total general</v>
          </cell>
          <cell r="Z87">
            <v>211</v>
          </cell>
          <cell r="AA87">
            <v>222</v>
          </cell>
          <cell r="AB87">
            <v>191</v>
          </cell>
          <cell r="AC87">
            <v>201</v>
          </cell>
          <cell r="AD87">
            <v>279</v>
          </cell>
          <cell r="AE87">
            <v>361</v>
          </cell>
          <cell r="AF87">
            <v>208</v>
          </cell>
          <cell r="AG87">
            <v>1673</v>
          </cell>
        </row>
        <row r="88">
          <cell r="G88" t="str">
            <v>105501-P.S.R. ARBOLEDA GRANDE</v>
          </cell>
          <cell r="H88">
            <v>1</v>
          </cell>
          <cell r="K88">
            <v>4</v>
          </cell>
          <cell r="L88">
            <v>1</v>
          </cell>
          <cell r="M88">
            <v>2</v>
          </cell>
          <cell r="N88">
            <v>4</v>
          </cell>
          <cell r="O88">
            <v>12</v>
          </cell>
        </row>
        <row r="89">
          <cell r="G89" t="str">
            <v>04301-OVALLE</v>
          </cell>
          <cell r="H89">
            <v>163</v>
          </cell>
          <cell r="I89">
            <v>183</v>
          </cell>
          <cell r="J89">
            <v>135</v>
          </cell>
          <cell r="K89">
            <v>161</v>
          </cell>
          <cell r="L89">
            <v>192</v>
          </cell>
          <cell r="M89">
            <v>155</v>
          </cell>
          <cell r="N89">
            <v>132</v>
          </cell>
          <cell r="O89">
            <v>1121</v>
          </cell>
        </row>
        <row r="90">
          <cell r="G90" t="str">
            <v>105315-CES. RURAL C. DE TAMAYA</v>
          </cell>
          <cell r="I90">
            <v>12</v>
          </cell>
          <cell r="K90">
            <v>15</v>
          </cell>
          <cell r="L90">
            <v>4</v>
          </cell>
          <cell r="O90">
            <v>31</v>
          </cell>
        </row>
        <row r="91">
          <cell r="G91" t="str">
            <v>105317-CES. JORGE JORDAN D.</v>
          </cell>
          <cell r="H91">
            <v>63</v>
          </cell>
          <cell r="I91">
            <v>33</v>
          </cell>
          <cell r="J91">
            <v>42</v>
          </cell>
          <cell r="K91">
            <v>38</v>
          </cell>
          <cell r="L91">
            <v>59</v>
          </cell>
          <cell r="M91">
            <v>29</v>
          </cell>
          <cell r="N91">
            <v>28</v>
          </cell>
          <cell r="O91">
            <v>292</v>
          </cell>
        </row>
        <row r="92">
          <cell r="G92" t="str">
            <v>105322-CES. MARCOS MACUADA</v>
          </cell>
          <cell r="H92">
            <v>59</v>
          </cell>
          <cell r="I92">
            <v>105</v>
          </cell>
          <cell r="J92">
            <v>60</v>
          </cell>
          <cell r="K92">
            <v>83</v>
          </cell>
          <cell r="L92">
            <v>90</v>
          </cell>
          <cell r="M92">
            <v>83</v>
          </cell>
          <cell r="N92">
            <v>81</v>
          </cell>
          <cell r="O92">
            <v>561</v>
          </cell>
        </row>
        <row r="93">
          <cell r="G93" t="str">
            <v>105324-CES. SOTAQUI</v>
          </cell>
          <cell r="H93">
            <v>14</v>
          </cell>
          <cell r="I93">
            <v>13</v>
          </cell>
          <cell r="J93">
            <v>10</v>
          </cell>
          <cell r="K93">
            <v>8</v>
          </cell>
          <cell r="L93">
            <v>16</v>
          </cell>
          <cell r="M93">
            <v>22</v>
          </cell>
          <cell r="N93">
            <v>15</v>
          </cell>
          <cell r="O93">
            <v>98</v>
          </cell>
        </row>
        <row r="94">
          <cell r="G94" t="str">
            <v>105416-P.S.R. CAMARICO                  </v>
          </cell>
          <cell r="I94">
            <v>3</v>
          </cell>
          <cell r="J94">
            <v>4</v>
          </cell>
          <cell r="O94">
            <v>7</v>
          </cell>
        </row>
        <row r="95">
          <cell r="G95" t="str">
            <v>105417-P.S.R. ALCONES BAJOS</v>
          </cell>
          <cell r="K95">
            <v>2</v>
          </cell>
          <cell r="O95">
            <v>2</v>
          </cell>
        </row>
        <row r="96">
          <cell r="G96" t="str">
            <v>105420-P.S.R. LIMARI</v>
          </cell>
          <cell r="I96">
            <v>2</v>
          </cell>
          <cell r="O96">
            <v>2</v>
          </cell>
        </row>
        <row r="97">
          <cell r="G97" t="str">
            <v>105422-P.S.R. HORNILLOS</v>
          </cell>
          <cell r="I97">
            <v>1</v>
          </cell>
          <cell r="O97">
            <v>1</v>
          </cell>
        </row>
        <row r="98">
          <cell r="G98" t="str">
            <v>105437-P.S.R. CHALINGA</v>
          </cell>
          <cell r="J98">
            <v>3</v>
          </cell>
          <cell r="O98">
            <v>3</v>
          </cell>
        </row>
        <row r="99">
          <cell r="G99" t="str">
            <v>105507-P.S.R. HUAMALATA</v>
          </cell>
          <cell r="H99">
            <v>2</v>
          </cell>
          <cell r="I99">
            <v>3</v>
          </cell>
          <cell r="L99">
            <v>4</v>
          </cell>
          <cell r="O99">
            <v>9</v>
          </cell>
        </row>
        <row r="100">
          <cell r="G100" t="str">
            <v>105510-P.S.R. RECOLETA</v>
          </cell>
          <cell r="I100">
            <v>2</v>
          </cell>
          <cell r="J100">
            <v>2</v>
          </cell>
          <cell r="L100">
            <v>5</v>
          </cell>
          <cell r="N100">
            <v>2</v>
          </cell>
          <cell r="O100">
            <v>11</v>
          </cell>
        </row>
        <row r="101">
          <cell r="G101" t="str">
            <v>105722-CECOF SAN JOSE DE LA DEHESA</v>
          </cell>
          <cell r="H101">
            <v>15</v>
          </cell>
          <cell r="I101">
            <v>8</v>
          </cell>
          <cell r="J101">
            <v>11</v>
          </cell>
          <cell r="K101">
            <v>10</v>
          </cell>
          <cell r="L101">
            <v>6</v>
          </cell>
          <cell r="M101">
            <v>20</v>
          </cell>
          <cell r="N101">
            <v>6</v>
          </cell>
          <cell r="O101">
            <v>76</v>
          </cell>
        </row>
        <row r="102">
          <cell r="G102" t="str">
            <v>105723-CECOF LIMARI</v>
          </cell>
          <cell r="H102">
            <v>10</v>
          </cell>
          <cell r="I102">
            <v>1</v>
          </cell>
          <cell r="J102">
            <v>3</v>
          </cell>
          <cell r="K102">
            <v>5</v>
          </cell>
          <cell r="L102">
            <v>8</v>
          </cell>
          <cell r="M102">
            <v>1</v>
          </cell>
          <cell r="O102">
            <v>28</v>
          </cell>
        </row>
        <row r="103">
          <cell r="G103" t="str">
            <v>04302-COMBARBALÁ</v>
          </cell>
          <cell r="H103">
            <v>20</v>
          </cell>
          <cell r="I103">
            <v>9</v>
          </cell>
          <cell r="J103">
            <v>17</v>
          </cell>
          <cell r="K103">
            <v>12</v>
          </cell>
          <cell r="L103">
            <v>29</v>
          </cell>
          <cell r="M103">
            <v>35</v>
          </cell>
          <cell r="N103">
            <v>29</v>
          </cell>
          <cell r="O103">
            <v>151</v>
          </cell>
        </row>
        <row r="104">
          <cell r="G104" t="str">
            <v>105105-HOSPITAL COMBARBALA</v>
          </cell>
          <cell r="H104">
            <v>20</v>
          </cell>
          <cell r="I104">
            <v>7</v>
          </cell>
          <cell r="J104">
            <v>16</v>
          </cell>
          <cell r="K104">
            <v>12</v>
          </cell>
          <cell r="L104">
            <v>29</v>
          </cell>
          <cell r="M104">
            <v>17</v>
          </cell>
          <cell r="N104">
            <v>25</v>
          </cell>
          <cell r="O104">
            <v>126</v>
          </cell>
        </row>
        <row r="105">
          <cell r="G105" t="str">
            <v>105434-P.S.R. SAN MARCOS</v>
          </cell>
          <cell r="M105">
            <v>2</v>
          </cell>
          <cell r="O105">
            <v>2</v>
          </cell>
        </row>
        <row r="106">
          <cell r="G106" t="str">
            <v>105441-P.S.R. MANQUEHUA</v>
          </cell>
          <cell r="I106">
            <v>1</v>
          </cell>
          <cell r="N106">
            <v>2</v>
          </cell>
          <cell r="O106">
            <v>3</v>
          </cell>
        </row>
        <row r="107">
          <cell r="G107" t="str">
            <v>105459-P.S.R. BARRANCAS                </v>
          </cell>
          <cell r="I107">
            <v>1</v>
          </cell>
          <cell r="M107">
            <v>1</v>
          </cell>
          <cell r="N107">
            <v>1</v>
          </cell>
          <cell r="O107">
            <v>3</v>
          </cell>
        </row>
        <row r="108">
          <cell r="G108" t="str">
            <v>105460-P.S.R. COGOTI 18</v>
          </cell>
          <cell r="M108">
            <v>2</v>
          </cell>
          <cell r="O108">
            <v>2</v>
          </cell>
        </row>
        <row r="109">
          <cell r="G109" t="str">
            <v>105462-P.S.R. EL SAUCE</v>
          </cell>
          <cell r="J109">
            <v>1</v>
          </cell>
          <cell r="M109">
            <v>8</v>
          </cell>
          <cell r="O109">
            <v>9</v>
          </cell>
        </row>
        <row r="110">
          <cell r="G110" t="str">
            <v>105463-P.S.R. QUILITAPIA</v>
          </cell>
          <cell r="M110">
            <v>1</v>
          </cell>
          <cell r="O110">
            <v>1</v>
          </cell>
        </row>
        <row r="111">
          <cell r="G111" t="str">
            <v>105464-P.S.R. LA LIGUA</v>
          </cell>
          <cell r="M111">
            <v>3</v>
          </cell>
          <cell r="N111">
            <v>1</v>
          </cell>
          <cell r="O111">
            <v>4</v>
          </cell>
        </row>
        <row r="112">
          <cell r="G112" t="str">
            <v>105466-P.S.R. VALLE HERMOSO</v>
          </cell>
          <cell r="M112">
            <v>1</v>
          </cell>
          <cell r="O112">
            <v>1</v>
          </cell>
        </row>
        <row r="113">
          <cell r="G113" t="str">
            <v>04303-MONTE PATRIA</v>
          </cell>
          <cell r="H113">
            <v>31</v>
          </cell>
          <cell r="I113">
            <v>38</v>
          </cell>
          <cell r="J113">
            <v>40</v>
          </cell>
          <cell r="K113">
            <v>24</v>
          </cell>
          <cell r="L113">
            <v>19</v>
          </cell>
          <cell r="M113">
            <v>42</v>
          </cell>
          <cell r="N113">
            <v>42</v>
          </cell>
          <cell r="O113">
            <v>236</v>
          </cell>
        </row>
        <row r="114">
          <cell r="G114" t="str">
            <v>105307-CES. RURAL MONTE PATRIA</v>
          </cell>
          <cell r="H114">
            <v>19</v>
          </cell>
          <cell r="I114">
            <v>11</v>
          </cell>
          <cell r="J114">
            <v>16</v>
          </cell>
          <cell r="K114">
            <v>13</v>
          </cell>
          <cell r="L114">
            <v>8</v>
          </cell>
          <cell r="M114">
            <v>19</v>
          </cell>
          <cell r="N114">
            <v>12</v>
          </cell>
          <cell r="O114">
            <v>98</v>
          </cell>
        </row>
        <row r="115">
          <cell r="G115" t="str">
            <v>105311-CES. RURAL CHAÑARAL ALTO</v>
          </cell>
          <cell r="N115">
            <v>20</v>
          </cell>
          <cell r="O115">
            <v>20</v>
          </cell>
        </row>
        <row r="116">
          <cell r="G116" t="str">
            <v>105312-CES. RURAL CAREN</v>
          </cell>
          <cell r="I116">
            <v>1</v>
          </cell>
          <cell r="J116">
            <v>1</v>
          </cell>
          <cell r="M116">
            <v>1</v>
          </cell>
          <cell r="O116">
            <v>3</v>
          </cell>
        </row>
        <row r="117">
          <cell r="G117" t="str">
            <v>105318-CES. RURAL EL PALQUI</v>
          </cell>
          <cell r="H117">
            <v>6</v>
          </cell>
          <cell r="I117">
            <v>24</v>
          </cell>
          <cell r="J117">
            <v>18</v>
          </cell>
          <cell r="K117">
            <v>10</v>
          </cell>
          <cell r="L117">
            <v>7</v>
          </cell>
          <cell r="M117">
            <v>15</v>
          </cell>
          <cell r="N117">
            <v>7</v>
          </cell>
          <cell r="O117">
            <v>87</v>
          </cell>
        </row>
        <row r="118">
          <cell r="G118" t="str">
            <v>105425-P.S.R. CHILECITO</v>
          </cell>
          <cell r="H118">
            <v>2</v>
          </cell>
          <cell r="J118">
            <v>2</v>
          </cell>
          <cell r="L118">
            <v>2</v>
          </cell>
          <cell r="M118">
            <v>2</v>
          </cell>
          <cell r="O118">
            <v>8</v>
          </cell>
        </row>
        <row r="119">
          <cell r="G119" t="str">
            <v>105427-P.S.R. HACIENDA VALDIVIA</v>
          </cell>
          <cell r="H119">
            <v>2</v>
          </cell>
          <cell r="N119">
            <v>1</v>
          </cell>
          <cell r="O119">
            <v>3</v>
          </cell>
        </row>
        <row r="120">
          <cell r="G120" t="str">
            <v>105430-P.S.R. MIALQUI</v>
          </cell>
          <cell r="J120">
            <v>1</v>
          </cell>
          <cell r="K120">
            <v>1</v>
          </cell>
          <cell r="L120">
            <v>1</v>
          </cell>
          <cell r="M120">
            <v>2</v>
          </cell>
          <cell r="O120">
            <v>5</v>
          </cell>
        </row>
        <row r="121">
          <cell r="G121" t="str">
            <v>105432-P.S.R. RAPEL</v>
          </cell>
          <cell r="H121">
            <v>2</v>
          </cell>
          <cell r="I121">
            <v>2</v>
          </cell>
          <cell r="J121">
            <v>2</v>
          </cell>
          <cell r="L121">
            <v>1</v>
          </cell>
          <cell r="M121">
            <v>3</v>
          </cell>
          <cell r="N121">
            <v>2</v>
          </cell>
          <cell r="O121">
            <v>12</v>
          </cell>
        </row>
        <row r="122">
          <cell r="G122" t="str">
            <v>04304-PUNITAQUI</v>
          </cell>
          <cell r="H122">
            <v>22</v>
          </cell>
          <cell r="I122">
            <v>19</v>
          </cell>
          <cell r="J122">
            <v>32</v>
          </cell>
          <cell r="K122">
            <v>19</v>
          </cell>
          <cell r="L122">
            <v>29</v>
          </cell>
          <cell r="M122">
            <v>29</v>
          </cell>
          <cell r="N122">
            <v>8</v>
          </cell>
          <cell r="O122">
            <v>158</v>
          </cell>
        </row>
        <row r="123">
          <cell r="G123" t="str">
            <v>105308-CES. RURAL PUNITAQUI</v>
          </cell>
          <cell r="H123">
            <v>22</v>
          </cell>
          <cell r="I123">
            <v>19</v>
          </cell>
          <cell r="J123">
            <v>32</v>
          </cell>
          <cell r="K123">
            <v>19</v>
          </cell>
          <cell r="L123">
            <v>29</v>
          </cell>
          <cell r="M123">
            <v>29</v>
          </cell>
          <cell r="N123">
            <v>8</v>
          </cell>
          <cell r="O123">
            <v>158</v>
          </cell>
        </row>
        <row r="124">
          <cell r="G124" t="str">
            <v>Total general</v>
          </cell>
          <cell r="H124">
            <v>1108</v>
          </cell>
          <cell r="I124">
            <v>966</v>
          </cell>
          <cell r="J124">
            <v>1061</v>
          </cell>
          <cell r="K124">
            <v>1047</v>
          </cell>
          <cell r="L124">
            <v>1182</v>
          </cell>
          <cell r="M124">
            <v>1208</v>
          </cell>
          <cell r="N124">
            <v>960</v>
          </cell>
          <cell r="O124">
            <v>7532</v>
          </cell>
        </row>
      </sheetData>
      <sheetData sheetId="2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I4">
            <v>6</v>
          </cell>
          <cell r="J4">
            <v>56</v>
          </cell>
          <cell r="K4">
            <v>82</v>
          </cell>
          <cell r="L4">
            <v>145</v>
          </cell>
          <cell r="M4">
            <v>445</v>
          </cell>
          <cell r="N4">
            <v>31</v>
          </cell>
          <cell r="O4">
            <v>765</v>
          </cell>
        </row>
        <row r="5">
          <cell r="G5" t="str">
            <v>105300-CES. CARDENAL CARO</v>
          </cell>
          <cell r="L5">
            <v>12</v>
          </cell>
          <cell r="M5">
            <v>26</v>
          </cell>
          <cell r="N5">
            <v>11</v>
          </cell>
          <cell r="O5">
            <v>49</v>
          </cell>
        </row>
        <row r="6">
          <cell r="G6" t="str">
            <v>105301-CES. LAS COMPAÑIAS</v>
          </cell>
          <cell r="I6">
            <v>6</v>
          </cell>
          <cell r="J6">
            <v>13</v>
          </cell>
          <cell r="K6">
            <v>4</v>
          </cell>
          <cell r="L6">
            <v>5</v>
          </cell>
          <cell r="N6">
            <v>4</v>
          </cell>
          <cell r="O6">
            <v>32</v>
          </cell>
        </row>
        <row r="7">
          <cell r="G7" t="str">
            <v>105302-CES. PEDRO AGUIRRE C.</v>
          </cell>
          <cell r="J7">
            <v>3</v>
          </cell>
          <cell r="K7">
            <v>39</v>
          </cell>
          <cell r="L7">
            <v>18</v>
          </cell>
          <cell r="N7">
            <v>0</v>
          </cell>
          <cell r="O7">
            <v>60</v>
          </cell>
        </row>
        <row r="8">
          <cell r="G8" t="str">
            <v>105313-CES. SCHAFFHAUSER</v>
          </cell>
          <cell r="K8">
            <v>25</v>
          </cell>
          <cell r="L8">
            <v>45</v>
          </cell>
          <cell r="M8">
            <v>350</v>
          </cell>
          <cell r="O8">
            <v>420</v>
          </cell>
        </row>
        <row r="9">
          <cell r="G9" t="str">
            <v>105319-CES. CARDENAL R.S.H.</v>
          </cell>
          <cell r="J9">
            <v>26</v>
          </cell>
          <cell r="M9">
            <v>24</v>
          </cell>
          <cell r="N9">
            <v>0</v>
          </cell>
          <cell r="O9">
            <v>50</v>
          </cell>
        </row>
        <row r="10">
          <cell r="G10" t="str">
            <v>105325-CESFAM JUAN PABLO II</v>
          </cell>
          <cell r="J10">
            <v>14</v>
          </cell>
          <cell r="K10">
            <v>11</v>
          </cell>
          <cell r="L10">
            <v>35</v>
          </cell>
          <cell r="O10">
            <v>60</v>
          </cell>
        </row>
        <row r="11">
          <cell r="G11" t="str">
            <v>105400-P.S.R. ALGARROBITO            </v>
          </cell>
          <cell r="M11">
            <v>28</v>
          </cell>
          <cell r="O11">
            <v>28</v>
          </cell>
        </row>
        <row r="12">
          <cell r="G12" t="str">
            <v>105401-P.S.R. LAS ROJAS</v>
          </cell>
          <cell r="N12">
            <v>0</v>
          </cell>
          <cell r="O12">
            <v>0</v>
          </cell>
        </row>
        <row r="13">
          <cell r="G13" t="str">
            <v>105402-P.S.R. EL ROMERO</v>
          </cell>
          <cell r="L13">
            <v>25</v>
          </cell>
          <cell r="M13">
            <v>9</v>
          </cell>
          <cell r="N13">
            <v>10</v>
          </cell>
          <cell r="O13">
            <v>44</v>
          </cell>
        </row>
        <row r="14">
          <cell r="G14" t="str">
            <v>105700-CECOF VILLA EL INDIO</v>
          </cell>
          <cell r="K14">
            <v>1</v>
          </cell>
          <cell r="L14">
            <v>1</v>
          </cell>
          <cell r="M14">
            <v>6</v>
          </cell>
          <cell r="N14">
            <v>1</v>
          </cell>
          <cell r="O14">
            <v>9</v>
          </cell>
        </row>
        <row r="15">
          <cell r="G15" t="str">
            <v>105701-CECOF VILLA ALEMANIA</v>
          </cell>
          <cell r="K15">
            <v>2</v>
          </cell>
          <cell r="L15">
            <v>4</v>
          </cell>
          <cell r="N15">
            <v>2</v>
          </cell>
          <cell r="O15">
            <v>8</v>
          </cell>
        </row>
        <row r="16">
          <cell r="G16" t="str">
            <v>105702-CECOF VILLA LAMBERT</v>
          </cell>
          <cell r="M16">
            <v>2</v>
          </cell>
          <cell r="N16">
            <v>3</v>
          </cell>
          <cell r="O16">
            <v>5</v>
          </cell>
        </row>
        <row r="17">
          <cell r="G17" t="str">
            <v>04102-COQUIMBO</v>
          </cell>
          <cell r="H17">
            <v>17</v>
          </cell>
          <cell r="I17">
            <v>29</v>
          </cell>
          <cell r="J17">
            <v>51</v>
          </cell>
          <cell r="K17">
            <v>183</v>
          </cell>
          <cell r="L17">
            <v>283</v>
          </cell>
          <cell r="M17">
            <v>159</v>
          </cell>
          <cell r="N17">
            <v>106</v>
          </cell>
          <cell r="O17">
            <v>828</v>
          </cell>
        </row>
        <row r="18">
          <cell r="G18" t="str">
            <v>105303-CES. SAN JUAN</v>
          </cell>
          <cell r="J18">
            <v>17</v>
          </cell>
          <cell r="K18">
            <v>19</v>
          </cell>
          <cell r="L18">
            <v>54</v>
          </cell>
          <cell r="M18">
            <v>36</v>
          </cell>
          <cell r="N18">
            <v>25</v>
          </cell>
          <cell r="O18">
            <v>151</v>
          </cell>
        </row>
        <row r="19">
          <cell r="G19" t="str">
            <v>105304-CES. SANTA CECILIA</v>
          </cell>
          <cell r="H19">
            <v>12</v>
          </cell>
          <cell r="I19">
            <v>8</v>
          </cell>
          <cell r="J19">
            <v>3</v>
          </cell>
          <cell r="K19">
            <v>57</v>
          </cell>
          <cell r="L19">
            <v>40</v>
          </cell>
          <cell r="M19">
            <v>14</v>
          </cell>
          <cell r="N19">
            <v>19</v>
          </cell>
          <cell r="O19">
            <v>153</v>
          </cell>
        </row>
        <row r="20">
          <cell r="G20" t="str">
            <v>105305-CES. TIERRAS BLANCAS</v>
          </cell>
          <cell r="I20">
            <v>18</v>
          </cell>
          <cell r="J20">
            <v>21</v>
          </cell>
          <cell r="K20">
            <v>44</v>
          </cell>
          <cell r="L20">
            <v>75</v>
          </cell>
          <cell r="M20">
            <v>55</v>
          </cell>
          <cell r="N20">
            <v>19</v>
          </cell>
          <cell r="O20">
            <v>232</v>
          </cell>
        </row>
        <row r="21">
          <cell r="G21" t="str">
            <v>105321-CES. RURAL  TONGOY</v>
          </cell>
          <cell r="K21">
            <v>7</v>
          </cell>
          <cell r="L21">
            <v>11</v>
          </cell>
          <cell r="M21">
            <v>0</v>
          </cell>
          <cell r="O21">
            <v>18</v>
          </cell>
        </row>
        <row r="22">
          <cell r="G22" t="str">
            <v>105323-CES. DR. SERGIO AGUILAR</v>
          </cell>
          <cell r="H22">
            <v>5</v>
          </cell>
          <cell r="I22">
            <v>3</v>
          </cell>
          <cell r="J22">
            <v>5</v>
          </cell>
          <cell r="K22">
            <v>43</v>
          </cell>
          <cell r="L22">
            <v>32</v>
          </cell>
          <cell r="M22">
            <v>34</v>
          </cell>
          <cell r="N22">
            <v>29</v>
          </cell>
          <cell r="O22">
            <v>151</v>
          </cell>
        </row>
        <row r="23">
          <cell r="G23" t="str">
            <v>105405-P.S.R. GUANAQUEROS</v>
          </cell>
          <cell r="L23">
            <v>28</v>
          </cell>
          <cell r="O23">
            <v>28</v>
          </cell>
        </row>
        <row r="24">
          <cell r="G24" t="str">
            <v>105406-P.S.R. PAN DE AZUCAR</v>
          </cell>
          <cell r="K24">
            <v>7</v>
          </cell>
          <cell r="L24">
            <v>19</v>
          </cell>
          <cell r="M24">
            <v>11</v>
          </cell>
          <cell r="N24">
            <v>5</v>
          </cell>
          <cell r="O24">
            <v>42</v>
          </cell>
        </row>
        <row r="25">
          <cell r="G25" t="str">
            <v>105705-CECOF EL ALBA</v>
          </cell>
          <cell r="J25">
            <v>5</v>
          </cell>
          <cell r="K25">
            <v>6</v>
          </cell>
          <cell r="L25">
            <v>24</v>
          </cell>
          <cell r="M25">
            <v>9</v>
          </cell>
          <cell r="N25">
            <v>9</v>
          </cell>
          <cell r="O25">
            <v>53</v>
          </cell>
        </row>
        <row r="26">
          <cell r="G26" t="str">
            <v>04103-ANDACOLLO</v>
          </cell>
          <cell r="J26">
            <v>6</v>
          </cell>
          <cell r="K26">
            <v>36</v>
          </cell>
          <cell r="O26">
            <v>42</v>
          </cell>
        </row>
        <row r="27">
          <cell r="G27" t="str">
            <v>105106-HOSPITAL ANDACOLLO</v>
          </cell>
          <cell r="J27">
            <v>6</v>
          </cell>
          <cell r="K27">
            <v>36</v>
          </cell>
          <cell r="O27">
            <v>42</v>
          </cell>
        </row>
        <row r="28">
          <cell r="G28" t="str">
            <v>04105-PAIHUANO</v>
          </cell>
          <cell r="M28">
            <v>42</v>
          </cell>
          <cell r="N28">
            <v>4</v>
          </cell>
          <cell r="O28">
            <v>46</v>
          </cell>
        </row>
        <row r="29">
          <cell r="G29" t="str">
            <v>105306-CES. PAIHUANO</v>
          </cell>
          <cell r="M29">
            <v>42</v>
          </cell>
          <cell r="N29">
            <v>4</v>
          </cell>
          <cell r="O29">
            <v>46</v>
          </cell>
        </row>
        <row r="30">
          <cell r="G30" t="str">
            <v>04106-VICUÑA</v>
          </cell>
          <cell r="J30">
            <v>18</v>
          </cell>
          <cell r="K30">
            <v>19</v>
          </cell>
          <cell r="L30">
            <v>0</v>
          </cell>
          <cell r="M30">
            <v>38</v>
          </cell>
          <cell r="N30">
            <v>30</v>
          </cell>
          <cell r="O30">
            <v>105</v>
          </cell>
        </row>
        <row r="31">
          <cell r="G31" t="str">
            <v>105467-P.S.R. DIAGUITAS</v>
          </cell>
          <cell r="L31">
            <v>0</v>
          </cell>
          <cell r="N31">
            <v>0</v>
          </cell>
          <cell r="O31">
            <v>0</v>
          </cell>
        </row>
        <row r="32">
          <cell r="G32" t="str">
            <v>105469-P.S.R. EL TAMBO</v>
          </cell>
          <cell r="L32">
            <v>0</v>
          </cell>
          <cell r="N32">
            <v>1</v>
          </cell>
          <cell r="O32">
            <v>1</v>
          </cell>
        </row>
        <row r="33">
          <cell r="G33" t="str">
            <v>105471-P.S.R. PERALILLO</v>
          </cell>
          <cell r="M33">
            <v>12</v>
          </cell>
          <cell r="O33">
            <v>12</v>
          </cell>
        </row>
        <row r="34">
          <cell r="G34" t="str">
            <v>105472-P.S.R. RIVADAVIA</v>
          </cell>
          <cell r="J34">
            <v>18</v>
          </cell>
          <cell r="K34">
            <v>19</v>
          </cell>
          <cell r="N34">
            <v>1</v>
          </cell>
          <cell r="O34">
            <v>38</v>
          </cell>
        </row>
        <row r="35">
          <cell r="G35" t="str">
            <v>105473-P.S.R. TALCUNA</v>
          </cell>
          <cell r="M35">
            <v>26</v>
          </cell>
          <cell r="N35">
            <v>26</v>
          </cell>
          <cell r="O35">
            <v>52</v>
          </cell>
        </row>
        <row r="36">
          <cell r="G36" t="str">
            <v>105502-P.S.R. CALINGASTA</v>
          </cell>
          <cell r="L36">
            <v>0</v>
          </cell>
          <cell r="N36">
            <v>2</v>
          </cell>
          <cell r="O36">
            <v>2</v>
          </cell>
        </row>
        <row r="37">
          <cell r="G37" t="str">
            <v>04201-ILLAPEL</v>
          </cell>
          <cell r="L37">
            <v>9</v>
          </cell>
          <cell r="M37">
            <v>78</v>
          </cell>
          <cell r="N37">
            <v>2</v>
          </cell>
          <cell r="O37">
            <v>89</v>
          </cell>
        </row>
        <row r="38">
          <cell r="G38" t="str">
            <v>105326-CESFAM SAN RAFAEL</v>
          </cell>
          <cell r="L38">
            <v>9</v>
          </cell>
          <cell r="M38">
            <v>78</v>
          </cell>
          <cell r="N38">
            <v>2</v>
          </cell>
          <cell r="O38">
            <v>89</v>
          </cell>
        </row>
        <row r="39">
          <cell r="G39" t="str">
            <v>04202-CANELA</v>
          </cell>
          <cell r="M39">
            <v>52</v>
          </cell>
          <cell r="O39">
            <v>52</v>
          </cell>
        </row>
        <row r="40">
          <cell r="G40" t="str">
            <v>105309-CES. RURAL CANELA</v>
          </cell>
          <cell r="M40">
            <v>52</v>
          </cell>
          <cell r="O40">
            <v>52</v>
          </cell>
        </row>
        <row r="41">
          <cell r="G41" t="str">
            <v>04203-LOS VILOS</v>
          </cell>
          <cell r="I41">
            <v>7</v>
          </cell>
          <cell r="J41">
            <v>8</v>
          </cell>
          <cell r="K41">
            <v>14</v>
          </cell>
          <cell r="L41">
            <v>6</v>
          </cell>
          <cell r="M41">
            <v>8</v>
          </cell>
          <cell r="O41">
            <v>43</v>
          </cell>
        </row>
        <row r="42">
          <cell r="G42" t="str">
            <v>105478-P.S.R. CAIMANES                   </v>
          </cell>
          <cell r="I42">
            <v>7</v>
          </cell>
          <cell r="J42">
            <v>8</v>
          </cell>
          <cell r="K42">
            <v>6</v>
          </cell>
          <cell r="L42">
            <v>6</v>
          </cell>
          <cell r="M42">
            <v>4</v>
          </cell>
          <cell r="O42">
            <v>31</v>
          </cell>
        </row>
        <row r="43">
          <cell r="G43" t="str">
            <v>105479-P.S.R. GUANGUALI</v>
          </cell>
          <cell r="K43">
            <v>1</v>
          </cell>
          <cell r="O43">
            <v>1</v>
          </cell>
        </row>
        <row r="44">
          <cell r="G44" t="str">
            <v>105480-P.S.R. QUILIMARI</v>
          </cell>
          <cell r="K44">
            <v>7</v>
          </cell>
          <cell r="O44">
            <v>7</v>
          </cell>
        </row>
        <row r="45">
          <cell r="G45" t="str">
            <v>105511-P.S.R. LOS CONDORES</v>
          </cell>
          <cell r="M45">
            <v>4</v>
          </cell>
          <cell r="O45">
            <v>4</v>
          </cell>
        </row>
        <row r="46">
          <cell r="G46" t="str">
            <v>04204-SALAMANCA</v>
          </cell>
          <cell r="K46">
            <v>2</v>
          </cell>
          <cell r="L46">
            <v>104</v>
          </cell>
          <cell r="M46">
            <v>133</v>
          </cell>
          <cell r="O46">
            <v>239</v>
          </cell>
        </row>
        <row r="47">
          <cell r="G47" t="str">
            <v>105104-HOSPITAL SALAMANCA</v>
          </cell>
          <cell r="K47">
            <v>0</v>
          </cell>
          <cell r="M47">
            <v>0</v>
          </cell>
          <cell r="O47">
            <v>0</v>
          </cell>
        </row>
        <row r="48">
          <cell r="G48" t="str">
            <v>105452-P.S.R. CUNCUMEN                 </v>
          </cell>
          <cell r="L48">
            <v>68</v>
          </cell>
          <cell r="M48">
            <v>38</v>
          </cell>
          <cell r="O48">
            <v>106</v>
          </cell>
        </row>
        <row r="49">
          <cell r="G49" t="str">
            <v>105453-P.S.R. TRANQUILLA</v>
          </cell>
          <cell r="K49">
            <v>1</v>
          </cell>
          <cell r="L49">
            <v>36</v>
          </cell>
          <cell r="M49">
            <v>17</v>
          </cell>
          <cell r="O49">
            <v>54</v>
          </cell>
        </row>
        <row r="50">
          <cell r="G50" t="str">
            <v>105454-P.S.R. CUNLAGUA</v>
          </cell>
          <cell r="L50">
            <v>0</v>
          </cell>
          <cell r="M50">
            <v>1</v>
          </cell>
          <cell r="O50">
            <v>1</v>
          </cell>
        </row>
        <row r="51">
          <cell r="G51" t="str">
            <v>105455-P.S.R. CHILLEPIN</v>
          </cell>
          <cell r="M51">
            <v>55</v>
          </cell>
          <cell r="O51">
            <v>55</v>
          </cell>
        </row>
        <row r="52">
          <cell r="G52" t="str">
            <v>105456-P.S.R. LLIMPO</v>
          </cell>
          <cell r="K52">
            <v>1</v>
          </cell>
          <cell r="L52">
            <v>0</v>
          </cell>
          <cell r="M52">
            <v>1</v>
          </cell>
          <cell r="O52">
            <v>2</v>
          </cell>
        </row>
        <row r="53">
          <cell r="G53" t="str">
            <v>105457-P.S.R. SAN AGUSTIN</v>
          </cell>
          <cell r="L53">
            <v>0</v>
          </cell>
          <cell r="M53">
            <v>1</v>
          </cell>
          <cell r="O53">
            <v>1</v>
          </cell>
        </row>
        <row r="54">
          <cell r="G54" t="str">
            <v>105458-P.S.R. TAHUINCO</v>
          </cell>
          <cell r="M54">
            <v>1</v>
          </cell>
          <cell r="O54">
            <v>1</v>
          </cell>
        </row>
        <row r="55">
          <cell r="G55" t="str">
            <v>105491-P.S.R. QUELEN BAJO</v>
          </cell>
          <cell r="L55">
            <v>0</v>
          </cell>
          <cell r="M55">
            <v>7</v>
          </cell>
          <cell r="O55">
            <v>7</v>
          </cell>
        </row>
        <row r="56">
          <cell r="G56" t="str">
            <v>105492-P.S.R. CAMISA</v>
          </cell>
          <cell r="L56">
            <v>0</v>
          </cell>
          <cell r="M56">
            <v>8</v>
          </cell>
          <cell r="O56">
            <v>8</v>
          </cell>
        </row>
        <row r="57">
          <cell r="G57" t="str">
            <v>105501-P.S.R. ARBOLEDA GRANDE</v>
          </cell>
          <cell r="L57">
            <v>0</v>
          </cell>
          <cell r="M57">
            <v>4</v>
          </cell>
          <cell r="O57">
            <v>4</v>
          </cell>
        </row>
        <row r="58">
          <cell r="G58" t="str">
            <v>04301-OVALLE</v>
          </cell>
          <cell r="J58">
            <v>138</v>
          </cell>
          <cell r="K58">
            <v>105</v>
          </cell>
          <cell r="L58">
            <v>253</v>
          </cell>
          <cell r="M58">
            <v>213</v>
          </cell>
          <cell r="N58">
            <v>33</v>
          </cell>
          <cell r="O58">
            <v>742</v>
          </cell>
        </row>
        <row r="59">
          <cell r="G59" t="str">
            <v>105315-CES. RURAL C. DE TAMAYA</v>
          </cell>
          <cell r="M59">
            <v>26</v>
          </cell>
          <cell r="O59">
            <v>26</v>
          </cell>
        </row>
        <row r="60">
          <cell r="G60" t="str">
            <v>105317-CES. JORGE JORDAN D.</v>
          </cell>
          <cell r="K60">
            <v>18</v>
          </cell>
          <cell r="L60">
            <v>31</v>
          </cell>
          <cell r="M60">
            <v>22</v>
          </cell>
          <cell r="N60">
            <v>12</v>
          </cell>
          <cell r="O60">
            <v>83</v>
          </cell>
        </row>
        <row r="61">
          <cell r="G61" t="str">
            <v>105322-CES. MARCOS MACUADA</v>
          </cell>
          <cell r="J61">
            <v>138</v>
          </cell>
          <cell r="K61">
            <v>87</v>
          </cell>
          <cell r="L61">
            <v>190</v>
          </cell>
          <cell r="M61">
            <v>65</v>
          </cell>
          <cell r="N61">
            <v>6</v>
          </cell>
          <cell r="O61">
            <v>486</v>
          </cell>
        </row>
        <row r="62">
          <cell r="G62" t="str">
            <v>105324-CES. SOTAQUI</v>
          </cell>
          <cell r="L62">
            <v>32</v>
          </cell>
          <cell r="O62">
            <v>32</v>
          </cell>
        </row>
        <row r="63">
          <cell r="G63" t="str">
            <v>105416-P.S.R. CAMARICO                  </v>
          </cell>
          <cell r="M63">
            <v>27</v>
          </cell>
          <cell r="O63">
            <v>27</v>
          </cell>
        </row>
        <row r="64">
          <cell r="G64" t="str">
            <v>105419-P.S.R. LAS SOSSAS</v>
          </cell>
          <cell r="M64">
            <v>9</v>
          </cell>
          <cell r="O64">
            <v>9</v>
          </cell>
        </row>
        <row r="65">
          <cell r="G65" t="str">
            <v>105507-P.S.R. HUAMALATA</v>
          </cell>
          <cell r="N65">
            <v>15</v>
          </cell>
          <cell r="O65">
            <v>15</v>
          </cell>
        </row>
        <row r="66">
          <cell r="G66" t="str">
            <v>105722-CECOF SAN JOSE DE LA DEHESA</v>
          </cell>
          <cell r="M66">
            <v>62</v>
          </cell>
          <cell r="O66">
            <v>62</v>
          </cell>
        </row>
        <row r="67">
          <cell r="G67" t="str">
            <v>105723-CECOF LIMARI</v>
          </cell>
          <cell r="M67">
            <v>2</v>
          </cell>
          <cell r="O67">
            <v>2</v>
          </cell>
        </row>
        <row r="68">
          <cell r="G68" t="str">
            <v>04302-COMBARBALÁ</v>
          </cell>
          <cell r="M68">
            <v>36</v>
          </cell>
          <cell r="N68">
            <v>13</v>
          </cell>
          <cell r="O68">
            <v>49</v>
          </cell>
        </row>
        <row r="69">
          <cell r="G69" t="str">
            <v>105434-P.S.R. SAN MARCOS</v>
          </cell>
          <cell r="M69">
            <v>14</v>
          </cell>
          <cell r="N69">
            <v>12</v>
          </cell>
          <cell r="O69">
            <v>26</v>
          </cell>
        </row>
        <row r="70">
          <cell r="G70" t="str">
            <v>105441-P.S.R. MANQUEHUA</v>
          </cell>
          <cell r="M70">
            <v>5</v>
          </cell>
          <cell r="O70">
            <v>5</v>
          </cell>
        </row>
        <row r="71">
          <cell r="G71" t="str">
            <v>105459-P.S.R. BARRANCAS                </v>
          </cell>
          <cell r="M71">
            <v>4</v>
          </cell>
          <cell r="O71">
            <v>4</v>
          </cell>
        </row>
        <row r="72">
          <cell r="G72" t="str">
            <v>105463-P.S.R. QUILITAPIA</v>
          </cell>
          <cell r="M72">
            <v>5</v>
          </cell>
          <cell r="O72">
            <v>5</v>
          </cell>
        </row>
        <row r="73">
          <cell r="G73" t="str">
            <v>105464-P.S.R. LA LIGUA</v>
          </cell>
          <cell r="M73">
            <v>8</v>
          </cell>
          <cell r="O73">
            <v>8</v>
          </cell>
        </row>
        <row r="74">
          <cell r="G74" t="str">
            <v>105490-P.S.R. EL DURAZNO</v>
          </cell>
          <cell r="N74">
            <v>1</v>
          </cell>
          <cell r="O74">
            <v>1</v>
          </cell>
        </row>
        <row r="75">
          <cell r="G75" t="str">
            <v>04303-MONTE PATRIA</v>
          </cell>
          <cell r="J75">
            <v>29</v>
          </cell>
          <cell r="K75">
            <v>0</v>
          </cell>
          <cell r="L75">
            <v>60</v>
          </cell>
          <cell r="M75">
            <v>125</v>
          </cell>
          <cell r="N75">
            <v>29</v>
          </cell>
          <cell r="O75">
            <v>243</v>
          </cell>
        </row>
        <row r="76">
          <cell r="G76" t="str">
            <v>105307-CES. RURAL MONTE PATRIA</v>
          </cell>
          <cell r="J76">
            <v>8</v>
          </cell>
          <cell r="L76">
            <v>3</v>
          </cell>
          <cell r="M76">
            <v>33</v>
          </cell>
          <cell r="N76">
            <v>2</v>
          </cell>
          <cell r="O76">
            <v>46</v>
          </cell>
        </row>
        <row r="77">
          <cell r="G77" t="str">
            <v>105311-CES. RURAL CHAÑARAL ALTO</v>
          </cell>
          <cell r="J77">
            <v>4</v>
          </cell>
          <cell r="M77">
            <v>55</v>
          </cell>
          <cell r="N77">
            <v>0</v>
          </cell>
          <cell r="O77">
            <v>59</v>
          </cell>
        </row>
        <row r="78">
          <cell r="G78" t="str">
            <v>105312-CES. RURAL CAREN</v>
          </cell>
          <cell r="J78">
            <v>5</v>
          </cell>
          <cell r="K78">
            <v>0</v>
          </cell>
          <cell r="M78">
            <v>0</v>
          </cell>
          <cell r="O78">
            <v>5</v>
          </cell>
        </row>
        <row r="79">
          <cell r="G79" t="str">
            <v>105318-CES. RURAL EL PALQUI</v>
          </cell>
          <cell r="K79">
            <v>0</v>
          </cell>
          <cell r="L79">
            <v>20</v>
          </cell>
          <cell r="M79">
            <v>29</v>
          </cell>
          <cell r="N79">
            <v>21</v>
          </cell>
          <cell r="O79">
            <v>70</v>
          </cell>
        </row>
        <row r="80">
          <cell r="G80" t="str">
            <v>105425-P.S.R. CHILECITO</v>
          </cell>
          <cell r="J80">
            <v>2</v>
          </cell>
          <cell r="L80">
            <v>11</v>
          </cell>
          <cell r="O80">
            <v>13</v>
          </cell>
        </row>
        <row r="81">
          <cell r="G81" t="str">
            <v>105427-P.S.R. HACIENDA VALDIVIA</v>
          </cell>
          <cell r="J81">
            <v>2</v>
          </cell>
          <cell r="M81">
            <v>2</v>
          </cell>
          <cell r="O81">
            <v>4</v>
          </cell>
        </row>
        <row r="82">
          <cell r="G82" t="str">
            <v>105428-P.S.R. HUATULAME</v>
          </cell>
          <cell r="J82">
            <v>1</v>
          </cell>
          <cell r="O82">
            <v>1</v>
          </cell>
        </row>
        <row r="83">
          <cell r="G83" t="str">
            <v>105430-P.S.R. MIALQUI</v>
          </cell>
          <cell r="L83">
            <v>2</v>
          </cell>
          <cell r="M83">
            <v>2</v>
          </cell>
          <cell r="O83">
            <v>4</v>
          </cell>
        </row>
        <row r="84">
          <cell r="G84" t="str">
            <v>105431-P.S.R. PEDREGAL</v>
          </cell>
          <cell r="L84">
            <v>23</v>
          </cell>
          <cell r="N84">
            <v>4</v>
          </cell>
          <cell r="O84">
            <v>27</v>
          </cell>
        </row>
        <row r="85">
          <cell r="G85" t="str">
            <v>105432-P.S.R. RAPEL</v>
          </cell>
          <cell r="J85">
            <v>7</v>
          </cell>
          <cell r="M85">
            <v>4</v>
          </cell>
          <cell r="O85">
            <v>11</v>
          </cell>
        </row>
        <row r="86">
          <cell r="G86" t="str">
            <v>105435-P.S.R. TULAHUEN</v>
          </cell>
          <cell r="L86">
            <v>1</v>
          </cell>
          <cell r="N86">
            <v>2</v>
          </cell>
          <cell r="O86">
            <v>3</v>
          </cell>
        </row>
        <row r="87">
          <cell r="G87" t="str">
            <v>04304-PUNITAQUI</v>
          </cell>
          <cell r="L87">
            <v>24</v>
          </cell>
          <cell r="M87">
            <v>45</v>
          </cell>
          <cell r="N87">
            <v>26</v>
          </cell>
          <cell r="O87">
            <v>95</v>
          </cell>
        </row>
        <row r="88">
          <cell r="G88" t="str">
            <v>105308-CES. RURAL PUNITAQUI</v>
          </cell>
          <cell r="L88">
            <v>24</v>
          </cell>
          <cell r="M88">
            <v>45</v>
          </cell>
          <cell r="N88">
            <v>26</v>
          </cell>
          <cell r="O88">
            <v>95</v>
          </cell>
        </row>
        <row r="89">
          <cell r="G89" t="str">
            <v>04305-RIO HURATDO</v>
          </cell>
          <cell r="J89">
            <v>18</v>
          </cell>
          <cell r="L89">
            <v>20</v>
          </cell>
          <cell r="M89">
            <v>20</v>
          </cell>
          <cell r="O89">
            <v>58</v>
          </cell>
        </row>
        <row r="90">
          <cell r="G90" t="str">
            <v>105310-CES. RURAL PICHASCA</v>
          </cell>
          <cell r="J90">
            <v>18</v>
          </cell>
          <cell r="L90">
            <v>20</v>
          </cell>
          <cell r="M90">
            <v>20</v>
          </cell>
          <cell r="O90">
            <v>58</v>
          </cell>
        </row>
        <row r="91">
          <cell r="G91" t="str">
            <v>Total general</v>
          </cell>
          <cell r="H91">
            <v>17</v>
          </cell>
          <cell r="I91">
            <v>42</v>
          </cell>
          <cell r="J91">
            <v>324</v>
          </cell>
          <cell r="K91">
            <v>441</v>
          </cell>
          <cell r="L91">
            <v>904</v>
          </cell>
          <cell r="M91">
            <v>1394</v>
          </cell>
          <cell r="N91">
            <v>274</v>
          </cell>
          <cell r="O91">
            <v>3396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pane xSplit="1" ySplit="11" topLeftCell="B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B12" sqref="B12"/>
    </sheetView>
  </sheetViews>
  <sheetFormatPr defaultColWidth="11.421875" defaultRowHeight="15"/>
  <cols>
    <col min="1" max="1" width="22.8515625" style="129" customWidth="1"/>
    <col min="2" max="4" width="11.8515625" style="129" bestFit="1" customWidth="1"/>
    <col min="5" max="5" width="12.421875" style="129" bestFit="1" customWidth="1"/>
    <col min="6" max="6" width="12.57421875" style="129" bestFit="1" customWidth="1"/>
    <col min="7" max="7" width="11.8515625" style="129" bestFit="1" customWidth="1"/>
    <col min="8" max="9" width="12.140625" style="129" bestFit="1" customWidth="1"/>
    <col min="10" max="10" width="13.140625" style="129" customWidth="1"/>
    <col min="11" max="11" width="13.28125" style="129" bestFit="1" customWidth="1"/>
    <col min="12" max="12" width="15.8515625" style="129" customWidth="1"/>
    <col min="13" max="13" width="15.00390625" style="129" customWidth="1"/>
    <col min="14" max="14" width="15.7109375" style="129" bestFit="1" customWidth="1"/>
    <col min="15" max="15" width="16.28125" style="129" customWidth="1"/>
    <col min="16" max="16" width="17.7109375" style="129" customWidth="1"/>
    <col min="17" max="16384" width="11.421875" style="129" customWidth="1"/>
  </cols>
  <sheetData>
    <row r="1" spans="1:14" ht="15">
      <c r="A1" s="126" t="s">
        <v>149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15">
      <c r="A2" s="126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5">
      <c r="A3" s="126" t="s">
        <v>151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5">
      <c r="A4" s="126" t="s">
        <v>152</v>
      </c>
      <c r="B4" s="130"/>
      <c r="C4" s="131"/>
      <c r="D4" s="131"/>
      <c r="E4" s="130"/>
      <c r="F4" s="130"/>
      <c r="G4" s="131"/>
      <c r="H4" s="131"/>
      <c r="I4" s="131"/>
      <c r="J4" s="131"/>
      <c r="K4" s="131"/>
      <c r="L4" s="131"/>
      <c r="M4" s="131"/>
      <c r="N4" s="132"/>
    </row>
    <row r="5" spans="1:14" ht="21" customHeight="1">
      <c r="A5" s="153" t="s">
        <v>0</v>
      </c>
      <c r="B5" s="156" t="s">
        <v>193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14" ht="10.5" customHeight="1">
      <c r="A6" s="154"/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1:14" ht="15">
      <c r="A7" s="154"/>
      <c r="B7" s="159" t="s">
        <v>194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ht="23.25" customHeight="1">
      <c r="A8" s="154"/>
      <c r="B8" s="162" t="s">
        <v>153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/>
    </row>
    <row r="9" spans="1:16" ht="25.5" customHeight="1">
      <c r="A9" s="154"/>
      <c r="B9" s="136" t="s">
        <v>154</v>
      </c>
      <c r="C9" s="136" t="s">
        <v>155</v>
      </c>
      <c r="D9" s="136" t="s">
        <v>156</v>
      </c>
      <c r="E9" s="136" t="s">
        <v>157</v>
      </c>
      <c r="F9" s="136" t="s">
        <v>158</v>
      </c>
      <c r="G9" s="136" t="s">
        <v>159</v>
      </c>
      <c r="H9" s="136" t="s">
        <v>160</v>
      </c>
      <c r="I9" s="136" t="s">
        <v>161</v>
      </c>
      <c r="J9" s="136" t="s">
        <v>162</v>
      </c>
      <c r="K9" s="136" t="s">
        <v>163</v>
      </c>
      <c r="L9" s="136" t="s">
        <v>164</v>
      </c>
      <c r="M9" s="136" t="s">
        <v>165</v>
      </c>
      <c r="N9" s="136" t="s">
        <v>166</v>
      </c>
      <c r="O9" s="150" t="s">
        <v>186</v>
      </c>
      <c r="P9" s="143" t="s">
        <v>192</v>
      </c>
    </row>
    <row r="10" spans="1:16" ht="66" customHeight="1">
      <c r="A10" s="154"/>
      <c r="B10" s="148" t="s">
        <v>167</v>
      </c>
      <c r="C10" s="148" t="s">
        <v>168</v>
      </c>
      <c r="D10" s="148" t="s">
        <v>169</v>
      </c>
      <c r="E10" s="148" t="s">
        <v>170</v>
      </c>
      <c r="F10" s="148" t="s">
        <v>171</v>
      </c>
      <c r="G10" s="148" t="s">
        <v>172</v>
      </c>
      <c r="H10" s="148" t="s">
        <v>173</v>
      </c>
      <c r="I10" s="148" t="s">
        <v>174</v>
      </c>
      <c r="J10" s="148" t="s">
        <v>175</v>
      </c>
      <c r="K10" s="148" t="s">
        <v>176</v>
      </c>
      <c r="L10" s="148" t="s">
        <v>177</v>
      </c>
      <c r="M10" s="148" t="s">
        <v>178</v>
      </c>
      <c r="N10" s="146" t="s">
        <v>179</v>
      </c>
      <c r="O10" s="151"/>
      <c r="P10" s="144"/>
    </row>
    <row r="11" spans="1:16" ht="60.75" customHeight="1">
      <c r="A11" s="155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7"/>
      <c r="O11" s="152"/>
      <c r="P11" s="145"/>
    </row>
    <row r="12" spans="1:16" ht="15">
      <c r="A12" s="137" t="s">
        <v>180</v>
      </c>
      <c r="B12" s="138">
        <f>+'META 1'!$C12</f>
        <v>1.5025548957326336</v>
      </c>
      <c r="C12" s="138">
        <f>+'META 2'!$C12</f>
        <v>1.9946808510638296</v>
      </c>
      <c r="D12" s="138">
        <f>+'META 3'!$C12</f>
        <v>1.1308292748015212</v>
      </c>
      <c r="E12" s="138">
        <f>+'META 4'!$C12</f>
        <v>1.0648148148148147</v>
      </c>
      <c r="F12" s="138">
        <f>+'META 5'!$C12</f>
        <v>1.6870930410897786</v>
      </c>
      <c r="G12" s="138">
        <f>+'META 6'!$C12</f>
        <v>1.0204081632653061</v>
      </c>
      <c r="H12" s="138">
        <f>+'META 7'!$C12</f>
        <v>1.0715511745377864</v>
      </c>
      <c r="I12" s="138">
        <f>+'META 8'!$C12</f>
        <v>1.0577343089550013</v>
      </c>
      <c r="J12" s="138">
        <f>+'META 9'!$C12</f>
        <v>0.5198180636777127</v>
      </c>
      <c r="K12" s="138">
        <f>+'META 10'!$C12</f>
        <v>1.2484948974556365</v>
      </c>
      <c r="L12" s="138">
        <f>+'META 11'!$C12</f>
        <v>1.0725560415478923</v>
      </c>
      <c r="M12" s="138">
        <f>+'META 12'!$C12</f>
        <v>1.2519172573892134</v>
      </c>
      <c r="N12" s="138">
        <f>+'META 13'!$C12</f>
        <v>0.9184845005740527</v>
      </c>
      <c r="O12" s="140">
        <f aca="true" t="shared" si="0" ref="O12:O17">+B28*8%+C28*8%+D28*8%+E28*7%+F28*8%+G28*7%+H28*8%+I28*8%+J28*8%+K28*7%+L28*8%+M28*8%+N28*7%</f>
        <v>0.9558793601344006</v>
      </c>
      <c r="P12" s="142">
        <f>+'META GES'!$C12</f>
        <v>1</v>
      </c>
    </row>
    <row r="13" spans="1:16" ht="15">
      <c r="A13" s="139" t="s">
        <v>181</v>
      </c>
      <c r="B13" s="138">
        <f>+'META 1'!$C13</f>
        <v>0.29856599199664896</v>
      </c>
      <c r="C13" s="138">
        <f>+'META 2'!$C13</f>
        <v>0.6459132991321004</v>
      </c>
      <c r="D13" s="138">
        <f>+'META 3'!$C13</f>
        <v>0.10684502663112287</v>
      </c>
      <c r="E13" s="138">
        <f>+'META 4'!$C13</f>
        <v>0.9158415841584158</v>
      </c>
      <c r="F13" s="138">
        <f>+'META 5'!$C13</f>
        <v>0.7969615215449023</v>
      </c>
      <c r="G13" s="138">
        <f>+'META 6'!$C13</f>
        <v>1.0107816711590296</v>
      </c>
      <c r="H13" s="138">
        <f>+'META 7'!$C13</f>
        <v>1.1758322046426573</v>
      </c>
      <c r="I13" s="138">
        <f>+'META 8'!$C13</f>
        <v>1.118248053327453</v>
      </c>
      <c r="J13" s="138">
        <f>+'META 9'!$C13</f>
        <v>0.5597156039633915</v>
      </c>
      <c r="K13" s="138">
        <f>+'META 10'!$C13</f>
        <v>0.31960088976657786</v>
      </c>
      <c r="L13" s="138">
        <f>+'META 11'!$C13</f>
        <v>1.1017080129155683</v>
      </c>
      <c r="M13" s="138">
        <f>+'META 12'!$C13</f>
        <v>1.4201671914814489</v>
      </c>
      <c r="N13" s="138">
        <f>+'META 13'!$C13</f>
        <v>0</v>
      </c>
      <c r="O13" s="140">
        <f t="shared" si="0"/>
        <v>0.6691210886362028</v>
      </c>
      <c r="P13" s="142">
        <f>+'META GES'!$C13</f>
        <v>1</v>
      </c>
    </row>
    <row r="14" spans="1:16" ht="15">
      <c r="A14" s="139" t="s">
        <v>182</v>
      </c>
      <c r="B14" s="138">
        <f>+'META 1'!$C14</f>
        <v>0.44416782188021614</v>
      </c>
      <c r="C14" s="138">
        <f>+'META 2'!$C14</f>
        <v>0.323165470415817</v>
      </c>
      <c r="D14" s="138">
        <f>+'META 3'!$C14</f>
        <v>0.3779547073949007</v>
      </c>
      <c r="E14" s="138">
        <f>+'META 4'!$C14</f>
        <v>0.9448818897637795</v>
      </c>
      <c r="F14" s="138">
        <f>+'META 5'!$C14</f>
        <v>0.7539286264339549</v>
      </c>
      <c r="G14" s="138">
        <f>+'META 6'!$C14</f>
        <v>1.0204081632653061</v>
      </c>
      <c r="H14" s="138">
        <f>+'META 7'!$C14</f>
        <v>0.7952352990520929</v>
      </c>
      <c r="I14" s="138">
        <f>+'META 8'!$C14</f>
        <v>0.5725163948222062</v>
      </c>
      <c r="J14" s="138">
        <f>+'META 9'!$C14</f>
        <v>0.9134898023786912</v>
      </c>
      <c r="K14" s="138">
        <f>+'META 10'!$C14</f>
        <v>1.1189849208218257</v>
      </c>
      <c r="L14" s="138">
        <f>+'META 11'!$C14</f>
        <v>0.7342527034171401</v>
      </c>
      <c r="M14" s="138">
        <f>+'META 12'!$C14</f>
        <v>1.235065272004401</v>
      </c>
      <c r="N14" s="138">
        <f>+'META 13'!$C14</f>
        <v>0</v>
      </c>
      <c r="O14" s="140">
        <f t="shared" si="0"/>
        <v>0.6793185983470661</v>
      </c>
      <c r="P14" s="142">
        <f>+'META GES'!$C14</f>
        <v>0.9989816700610998</v>
      </c>
    </row>
    <row r="15" spans="1:16" ht="15">
      <c r="A15" s="139" t="s">
        <v>183</v>
      </c>
      <c r="B15" s="138">
        <f>+'META 1'!$C15</f>
        <v>0.45395590142671854</v>
      </c>
      <c r="C15" s="138">
        <f>+'META 2'!$C15</f>
        <v>0.8187265081314428</v>
      </c>
      <c r="D15" s="138">
        <f>+'META 3'!$C15</f>
        <v>1.089140744313158</v>
      </c>
      <c r="E15" s="138">
        <f>+'META 4'!$C15</f>
        <v>0.8485401459854014</v>
      </c>
      <c r="F15" s="138">
        <f>+'META 5'!$C15</f>
        <v>0.5377198559016741</v>
      </c>
      <c r="G15" s="138">
        <f>+'META 6'!$C15</f>
        <v>1.0204081632653061</v>
      </c>
      <c r="H15" s="138">
        <f>+'META 7'!$C15</f>
        <v>1.0154383385407093</v>
      </c>
      <c r="I15" s="138">
        <f>+'META 8'!$C15</f>
        <v>1.1176240102453252</v>
      </c>
      <c r="J15" s="138">
        <f>+'META 9'!$C15</f>
        <v>0.7292401787814631</v>
      </c>
      <c r="K15" s="138">
        <f>+'META 10'!$C15</f>
        <v>0.8910434118352591</v>
      </c>
      <c r="L15" s="138">
        <f>+'META 11'!$C15</f>
        <v>0.867025526219901</v>
      </c>
      <c r="M15" s="138">
        <f>+'META 12'!$C15</f>
        <v>0.8090156706335402</v>
      </c>
      <c r="N15" s="138">
        <f>+'META 13'!$C15</f>
        <v>0</v>
      </c>
      <c r="O15" s="140">
        <f t="shared" si="0"/>
        <v>0.7690255403350256</v>
      </c>
      <c r="P15" s="142">
        <f>+'META GES'!$C15</f>
        <v>1</v>
      </c>
    </row>
    <row r="16" spans="1:16" ht="15">
      <c r="A16" s="139" t="s">
        <v>184</v>
      </c>
      <c r="B16" s="138">
        <f>+'META 1'!$C16</f>
        <v>0.7086962941089621</v>
      </c>
      <c r="C16" s="138">
        <f>+'META 2'!$C16</f>
        <v>1.1455780686549917</v>
      </c>
      <c r="D16" s="138">
        <f>+'META 3'!$C16</f>
        <v>1.412944393801276</v>
      </c>
      <c r="E16" s="138">
        <f>+'META 4'!$C16</f>
        <v>0.9745762711864406</v>
      </c>
      <c r="F16" s="138">
        <f>+'META 5'!$C16</f>
        <v>1.648966504191011</v>
      </c>
      <c r="G16" s="138">
        <f>+'META 6'!$C16</f>
        <v>0.9955201592832255</v>
      </c>
      <c r="H16" s="138">
        <f>+'META 7'!$C16</f>
        <v>1.1060450066186205</v>
      </c>
      <c r="I16" s="138">
        <f>+'META 8'!$C16</f>
        <v>1.0406071946632112</v>
      </c>
      <c r="J16" s="138">
        <f>+'META 9'!$C16</f>
        <v>0.9057277713994131</v>
      </c>
      <c r="K16" s="138">
        <f>+'META 10'!$C16</f>
        <v>0.430407297360087</v>
      </c>
      <c r="L16" s="138">
        <f>+'META 11'!$C16</f>
        <v>1.370759342698118</v>
      </c>
      <c r="M16" s="138">
        <f>+'META 12'!$C16</f>
        <v>1.1283913064808908</v>
      </c>
      <c r="N16" s="138">
        <f>+'META 13'!$C16</f>
        <v>0</v>
      </c>
      <c r="O16" s="140">
        <f t="shared" si="0"/>
        <v>0.8571891861887526</v>
      </c>
      <c r="P16" s="142">
        <f>+'META GES'!$C16</f>
        <v>1</v>
      </c>
    </row>
    <row r="17" spans="1:16" ht="15">
      <c r="A17" s="139" t="s">
        <v>185</v>
      </c>
      <c r="B17" s="138">
        <f>+'META 1'!$C17</f>
        <v>0.38015438923154504</v>
      </c>
      <c r="C17" s="138">
        <f>+'META 2'!$C17</f>
        <v>0.6770480704129992</v>
      </c>
      <c r="D17" s="138">
        <f>+'META 3'!$C17</f>
        <v>0.311331169248478</v>
      </c>
      <c r="E17" s="138">
        <f>+'META 4'!$C17</f>
        <v>1.1874197689345316</v>
      </c>
      <c r="F17" s="138">
        <f>+'META 5'!$C17</f>
        <v>1.41202883138367</v>
      </c>
      <c r="G17" s="138">
        <f>+'META 6'!$C17</f>
        <v>1.0204081632653061</v>
      </c>
      <c r="H17" s="138">
        <f>+'META 7'!$C17</f>
        <v>1.1215362710379322</v>
      </c>
      <c r="I17" s="138">
        <f>+'META 8'!$C17</f>
        <v>1.1093614918879253</v>
      </c>
      <c r="J17" s="138">
        <f>+'META 9'!$C17</f>
        <v>1.0219249349684132</v>
      </c>
      <c r="K17" s="138">
        <f>+'META 10'!$C17</f>
        <v>1.7486446052696876</v>
      </c>
      <c r="L17" s="138">
        <f>+'META 11'!$C17</f>
        <v>1.0775605246730935</v>
      </c>
      <c r="M17" s="138">
        <f>+'META 12'!$C17</f>
        <v>0.7028470068843268</v>
      </c>
      <c r="N17" s="138">
        <f>+'META 13'!$C17</f>
        <v>0</v>
      </c>
      <c r="O17" s="140">
        <f t="shared" si="0"/>
        <v>0.775710450862188</v>
      </c>
      <c r="P17" s="142">
        <f>+'META GES'!$C17</f>
        <v>1</v>
      </c>
    </row>
    <row r="20" ht="15" hidden="1"/>
    <row r="21" spans="1:14" ht="15" hidden="1">
      <c r="A21" s="153" t="s">
        <v>0</v>
      </c>
      <c r="B21" s="156" t="s">
        <v>187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</row>
    <row r="22" spans="1:14" ht="15" hidden="1">
      <c r="A22" s="154"/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</row>
    <row r="23" spans="1:14" ht="15" hidden="1">
      <c r="A23" s="154"/>
      <c r="B23" s="159" t="s">
        <v>188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</row>
    <row r="24" spans="1:14" ht="15" hidden="1">
      <c r="A24" s="154"/>
      <c r="B24" s="162" t="s">
        <v>153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</row>
    <row r="25" spans="1:14" ht="15" hidden="1">
      <c r="A25" s="154"/>
      <c r="B25" s="136" t="s">
        <v>154</v>
      </c>
      <c r="C25" s="136" t="s">
        <v>155</v>
      </c>
      <c r="D25" s="136" t="s">
        <v>156</v>
      </c>
      <c r="E25" s="136" t="s">
        <v>157</v>
      </c>
      <c r="F25" s="136" t="s">
        <v>158</v>
      </c>
      <c r="G25" s="136" t="s">
        <v>159</v>
      </c>
      <c r="H25" s="136" t="s">
        <v>160</v>
      </c>
      <c r="I25" s="136" t="s">
        <v>161</v>
      </c>
      <c r="J25" s="136" t="s">
        <v>162</v>
      </c>
      <c r="K25" s="136" t="s">
        <v>163</v>
      </c>
      <c r="L25" s="136" t="s">
        <v>164</v>
      </c>
      <c r="M25" s="136" t="s">
        <v>165</v>
      </c>
      <c r="N25" s="136" t="s">
        <v>166</v>
      </c>
    </row>
    <row r="26" spans="1:14" ht="15" hidden="1">
      <c r="A26" s="154"/>
      <c r="B26" s="148" t="s">
        <v>167</v>
      </c>
      <c r="C26" s="148" t="s">
        <v>168</v>
      </c>
      <c r="D26" s="148" t="s">
        <v>169</v>
      </c>
      <c r="E26" s="148" t="s">
        <v>170</v>
      </c>
      <c r="F26" s="148" t="s">
        <v>171</v>
      </c>
      <c r="G26" s="148" t="s">
        <v>172</v>
      </c>
      <c r="H26" s="148" t="s">
        <v>173</v>
      </c>
      <c r="I26" s="148" t="s">
        <v>174</v>
      </c>
      <c r="J26" s="148" t="s">
        <v>175</v>
      </c>
      <c r="K26" s="148" t="s">
        <v>176</v>
      </c>
      <c r="L26" s="148" t="s">
        <v>177</v>
      </c>
      <c r="M26" s="148" t="s">
        <v>178</v>
      </c>
      <c r="N26" s="146" t="s">
        <v>179</v>
      </c>
    </row>
    <row r="27" spans="1:14" ht="85.5" customHeight="1" hidden="1">
      <c r="A27" s="155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7"/>
    </row>
    <row r="28" spans="1:14" ht="15" hidden="1">
      <c r="A28" s="137" t="s">
        <v>180</v>
      </c>
      <c r="B28" s="138">
        <f>IF(B12="n/a","n/a",IF(B12="","",IF(B12&gt;1,1,B12)))</f>
        <v>1</v>
      </c>
      <c r="C28" s="138">
        <f aca="true" t="shared" si="1" ref="C28:N28">IF(C12="n/a","n/a",IF(C12="","",IF(C12&gt;1,1,C12)))</f>
        <v>1</v>
      </c>
      <c r="D28" s="138">
        <f t="shared" si="1"/>
        <v>1</v>
      </c>
      <c r="E28" s="138">
        <f t="shared" si="1"/>
        <v>1</v>
      </c>
      <c r="F28" s="138">
        <f t="shared" si="1"/>
        <v>1</v>
      </c>
      <c r="G28" s="138">
        <f t="shared" si="1"/>
        <v>1</v>
      </c>
      <c r="H28" s="138">
        <f t="shared" si="1"/>
        <v>1</v>
      </c>
      <c r="I28" s="138">
        <f t="shared" si="1"/>
        <v>1</v>
      </c>
      <c r="J28" s="138">
        <f t="shared" si="1"/>
        <v>0.5198180636777127</v>
      </c>
      <c r="K28" s="138">
        <f t="shared" si="1"/>
        <v>1</v>
      </c>
      <c r="L28" s="138">
        <f t="shared" si="1"/>
        <v>1</v>
      </c>
      <c r="M28" s="138">
        <f t="shared" si="1"/>
        <v>1</v>
      </c>
      <c r="N28" s="138">
        <f t="shared" si="1"/>
        <v>0.9184845005740527</v>
      </c>
    </row>
    <row r="29" spans="1:14" ht="15" hidden="1">
      <c r="A29" s="139" t="s">
        <v>181</v>
      </c>
      <c r="B29" s="138">
        <f aca="true" t="shared" si="2" ref="B29:N29">IF(B13="n/a","n/a",IF(B13="","",IF(B13&gt;1,1,B13)))</f>
        <v>0.29856599199664896</v>
      </c>
      <c r="C29" s="138">
        <f t="shared" si="2"/>
        <v>0.6459132991321004</v>
      </c>
      <c r="D29" s="138">
        <f t="shared" si="2"/>
        <v>0.10684502663112287</v>
      </c>
      <c r="E29" s="138">
        <f t="shared" si="2"/>
        <v>0.9158415841584158</v>
      </c>
      <c r="F29" s="138">
        <f t="shared" si="2"/>
        <v>0.7969615215449023</v>
      </c>
      <c r="G29" s="138">
        <f t="shared" si="2"/>
        <v>1</v>
      </c>
      <c r="H29" s="138">
        <f t="shared" si="2"/>
        <v>1</v>
      </c>
      <c r="I29" s="138">
        <f t="shared" si="2"/>
        <v>1</v>
      </c>
      <c r="J29" s="138">
        <f t="shared" si="2"/>
        <v>0.5597156039633915</v>
      </c>
      <c r="K29" s="138">
        <f t="shared" si="2"/>
        <v>0.31960088976657786</v>
      </c>
      <c r="L29" s="138">
        <f t="shared" si="2"/>
        <v>1</v>
      </c>
      <c r="M29" s="138">
        <f t="shared" si="2"/>
        <v>1</v>
      </c>
      <c r="N29" s="138">
        <f t="shared" si="2"/>
        <v>0</v>
      </c>
    </row>
    <row r="30" spans="1:14" ht="15" hidden="1">
      <c r="A30" s="139" t="s">
        <v>182</v>
      </c>
      <c r="B30" s="138">
        <f aca="true" t="shared" si="3" ref="B30:N30">IF(B14="n/a","n/a",IF(B14="","",IF(B14&gt;1,1,B14)))</f>
        <v>0.44416782188021614</v>
      </c>
      <c r="C30" s="138">
        <f t="shared" si="3"/>
        <v>0.323165470415817</v>
      </c>
      <c r="D30" s="138">
        <f t="shared" si="3"/>
        <v>0.3779547073949007</v>
      </c>
      <c r="E30" s="138">
        <f t="shared" si="3"/>
        <v>0.9448818897637795</v>
      </c>
      <c r="F30" s="138">
        <f t="shared" si="3"/>
        <v>0.7539286264339549</v>
      </c>
      <c r="G30" s="138">
        <f t="shared" si="3"/>
        <v>1</v>
      </c>
      <c r="H30" s="138">
        <f t="shared" si="3"/>
        <v>0.7952352990520929</v>
      </c>
      <c r="I30" s="138">
        <f t="shared" si="3"/>
        <v>0.5725163948222062</v>
      </c>
      <c r="J30" s="138">
        <f t="shared" si="3"/>
        <v>0.9134898023786912</v>
      </c>
      <c r="K30" s="138">
        <f t="shared" si="3"/>
        <v>1</v>
      </c>
      <c r="L30" s="138">
        <f t="shared" si="3"/>
        <v>0.7342527034171401</v>
      </c>
      <c r="M30" s="138">
        <f t="shared" si="3"/>
        <v>1</v>
      </c>
      <c r="N30" s="138">
        <f t="shared" si="3"/>
        <v>0</v>
      </c>
    </row>
    <row r="31" spans="1:14" ht="15" hidden="1">
      <c r="A31" s="139" t="s">
        <v>183</v>
      </c>
      <c r="B31" s="138">
        <f aca="true" t="shared" si="4" ref="B31:N31">IF(B15="n/a","n/a",IF(B15="","",IF(B15&gt;1,1,B15)))</f>
        <v>0.45395590142671854</v>
      </c>
      <c r="C31" s="138">
        <f t="shared" si="4"/>
        <v>0.8187265081314428</v>
      </c>
      <c r="D31" s="138">
        <f t="shared" si="4"/>
        <v>1</v>
      </c>
      <c r="E31" s="138">
        <f t="shared" si="4"/>
        <v>0.8485401459854014</v>
      </c>
      <c r="F31" s="138">
        <f t="shared" si="4"/>
        <v>0.5377198559016741</v>
      </c>
      <c r="G31" s="138">
        <f t="shared" si="4"/>
        <v>1</v>
      </c>
      <c r="H31" s="138">
        <f t="shared" si="4"/>
        <v>1</v>
      </c>
      <c r="I31" s="138">
        <f t="shared" si="4"/>
        <v>1</v>
      </c>
      <c r="J31" s="138">
        <f t="shared" si="4"/>
        <v>0.7292401787814631</v>
      </c>
      <c r="K31" s="138">
        <f t="shared" si="4"/>
        <v>0.8910434118352591</v>
      </c>
      <c r="L31" s="138">
        <f t="shared" si="4"/>
        <v>0.867025526219901</v>
      </c>
      <c r="M31" s="138">
        <f t="shared" si="4"/>
        <v>0.8090156706335402</v>
      </c>
      <c r="N31" s="138">
        <f t="shared" si="4"/>
        <v>0</v>
      </c>
    </row>
    <row r="32" spans="1:14" ht="15" hidden="1">
      <c r="A32" s="139" t="s">
        <v>184</v>
      </c>
      <c r="B32" s="138">
        <f aca="true" t="shared" si="5" ref="B32:N32">IF(B16="n/a","n/a",IF(B16="","",IF(B16&gt;1,1,B16)))</f>
        <v>0.7086962941089621</v>
      </c>
      <c r="C32" s="138">
        <f t="shared" si="5"/>
        <v>1</v>
      </c>
      <c r="D32" s="138">
        <f t="shared" si="5"/>
        <v>1</v>
      </c>
      <c r="E32" s="138">
        <f t="shared" si="5"/>
        <v>0.9745762711864406</v>
      </c>
      <c r="F32" s="138">
        <f t="shared" si="5"/>
        <v>1</v>
      </c>
      <c r="G32" s="138">
        <f t="shared" si="5"/>
        <v>0.9955201592832255</v>
      </c>
      <c r="H32" s="138">
        <f t="shared" si="5"/>
        <v>1</v>
      </c>
      <c r="I32" s="138">
        <f t="shared" si="5"/>
        <v>1</v>
      </c>
      <c r="J32" s="138">
        <f t="shared" si="5"/>
        <v>0.9057277713994131</v>
      </c>
      <c r="K32" s="138">
        <f t="shared" si="5"/>
        <v>0.430407297360087</v>
      </c>
      <c r="L32" s="138">
        <f t="shared" si="5"/>
        <v>1</v>
      </c>
      <c r="M32" s="138">
        <f t="shared" si="5"/>
        <v>1</v>
      </c>
      <c r="N32" s="138">
        <f t="shared" si="5"/>
        <v>0</v>
      </c>
    </row>
    <row r="33" spans="1:14" ht="15" hidden="1">
      <c r="A33" s="139" t="s">
        <v>185</v>
      </c>
      <c r="B33" s="138">
        <f aca="true" t="shared" si="6" ref="B33:N33">IF(B17="n/a","n/a",IF(B17="","",IF(B17&gt;1,1,B17)))</f>
        <v>0.38015438923154504</v>
      </c>
      <c r="C33" s="138">
        <f t="shared" si="6"/>
        <v>0.6770480704129992</v>
      </c>
      <c r="D33" s="138">
        <f t="shared" si="6"/>
        <v>0.311331169248478</v>
      </c>
      <c r="E33" s="138">
        <f t="shared" si="6"/>
        <v>1</v>
      </c>
      <c r="F33" s="138">
        <f t="shared" si="6"/>
        <v>1</v>
      </c>
      <c r="G33" s="138">
        <f t="shared" si="6"/>
        <v>1</v>
      </c>
      <c r="H33" s="138">
        <f t="shared" si="6"/>
        <v>1</v>
      </c>
      <c r="I33" s="138">
        <f t="shared" si="6"/>
        <v>1</v>
      </c>
      <c r="J33" s="138">
        <f t="shared" si="6"/>
        <v>1</v>
      </c>
      <c r="K33" s="138">
        <f t="shared" si="6"/>
        <v>1</v>
      </c>
      <c r="L33" s="138">
        <f t="shared" si="6"/>
        <v>1</v>
      </c>
      <c r="M33" s="138">
        <f t="shared" si="6"/>
        <v>0.7028470068843268</v>
      </c>
      <c r="N33" s="138">
        <f t="shared" si="6"/>
        <v>0</v>
      </c>
    </row>
    <row r="34" ht="15" hidden="1"/>
    <row r="35" ht="15" hidden="1"/>
  </sheetData>
  <sheetProtection/>
  <mergeCells count="36">
    <mergeCell ref="N26:N27"/>
    <mergeCell ref="G26:G27"/>
    <mergeCell ref="H26:H27"/>
    <mergeCell ref="I26:I27"/>
    <mergeCell ref="J26:J27"/>
    <mergeCell ref="K26:K27"/>
    <mergeCell ref="L26:L27"/>
    <mergeCell ref="A21:A27"/>
    <mergeCell ref="B21:N21"/>
    <mergeCell ref="B23:N23"/>
    <mergeCell ref="B24:N24"/>
    <mergeCell ref="B26:B27"/>
    <mergeCell ref="C26:C27"/>
    <mergeCell ref="D26:D27"/>
    <mergeCell ref="E26:E27"/>
    <mergeCell ref="F26:F27"/>
    <mergeCell ref="M26:M27"/>
    <mergeCell ref="A5:A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P9:P11"/>
    <mergeCell ref="N10:N11"/>
    <mergeCell ref="H10:H11"/>
    <mergeCell ref="I10:I11"/>
    <mergeCell ref="J10:J11"/>
    <mergeCell ref="K10:K11"/>
    <mergeCell ref="L10:L11"/>
    <mergeCell ref="M10:M11"/>
    <mergeCell ref="O9:O11"/>
  </mergeCells>
  <conditionalFormatting sqref="B10">
    <cfRule type="cellIs" priority="21" dxfId="14" operator="lessThan" stopIfTrue="1">
      <formula>0.25</formula>
    </cfRule>
  </conditionalFormatting>
  <conditionalFormatting sqref="C10:N10">
    <cfRule type="cellIs" priority="20" dxfId="14" operator="lessThan" stopIfTrue="1">
      <formula>0.25</formula>
    </cfRule>
  </conditionalFormatting>
  <conditionalFormatting sqref="O9">
    <cfRule type="cellIs" priority="16" dxfId="14" operator="lessThan" stopIfTrue="1">
      <formula>0.25</formula>
    </cfRule>
  </conditionalFormatting>
  <conditionalFormatting sqref="B26">
    <cfRule type="cellIs" priority="15" dxfId="14" operator="lessThan" stopIfTrue="1">
      <formula>0.25</formula>
    </cfRule>
  </conditionalFormatting>
  <conditionalFormatting sqref="C26:N26">
    <cfRule type="cellIs" priority="14" dxfId="14" operator="lessThan" stopIfTrue="1">
      <formula>0.25</formula>
    </cfRule>
  </conditionalFormatting>
  <conditionalFormatting sqref="N28:N33">
    <cfRule type="cellIs" priority="12" dxfId="0" operator="greaterThan" stopIfTrue="1">
      <formula>1.99</formula>
    </cfRule>
    <cfRule type="cellIs" priority="13" dxfId="15" operator="lessThan" stopIfTrue="1">
      <formula>1</formula>
    </cfRule>
  </conditionalFormatting>
  <conditionalFormatting sqref="O12:O17">
    <cfRule type="cellIs" priority="7" dxfId="16" operator="lessThan" stopIfTrue="1">
      <formula>0.9</formula>
    </cfRule>
  </conditionalFormatting>
  <conditionalFormatting sqref="P9">
    <cfRule type="cellIs" priority="6" dxfId="14" operator="lessThan" stopIfTrue="1">
      <formula>0.25</formula>
    </cfRule>
  </conditionalFormatting>
  <conditionalFormatting sqref="P12:P17">
    <cfRule type="cellIs" priority="4" dxfId="17" operator="lessThan" stopIfTrue="1">
      <formula>0.5</formula>
    </cfRule>
    <cfRule type="cellIs" priority="5" dxfId="0" operator="greaterThan" stopIfTrue="1">
      <formula>1.5</formula>
    </cfRule>
  </conditionalFormatting>
  <conditionalFormatting sqref="B12:N17">
    <cfRule type="cellIs" priority="1" dxfId="18" operator="between" stopIfTrue="1">
      <formula>0.5</formula>
      <formula>0.99</formula>
    </cfRule>
    <cfRule type="cellIs" priority="2" dxfId="19" operator="between" stopIfTrue="1">
      <formula>0</formula>
      <formula>0.499</formula>
    </cfRule>
    <cfRule type="cellIs" priority="3" dxfId="0" operator="greaterThan" stopIfTrue="1">
      <formula>1.5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17" width="7.7109375" style="21" customWidth="1"/>
    <col min="18" max="23" width="9.57421875" style="21" customWidth="1"/>
  </cols>
  <sheetData>
    <row r="1" spans="1:23" ht="81.7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42" t="s">
        <v>50</v>
      </c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3" ht="15" customHeight="1" thickTop="1">
      <c r="A2" s="172"/>
      <c r="B2" s="175"/>
      <c r="C2" s="166"/>
      <c r="D2" s="194"/>
      <c r="E2" s="206" t="s">
        <v>3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33" t="s">
        <v>4</v>
      </c>
      <c r="S2" s="234"/>
      <c r="T2" s="234"/>
      <c r="U2" s="234"/>
      <c r="V2" s="234"/>
      <c r="W2" s="235"/>
    </row>
    <row r="3" spans="1:23" ht="15" customHeight="1">
      <c r="A3" s="172"/>
      <c r="B3" s="175"/>
      <c r="C3" s="166"/>
      <c r="D3" s="194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8"/>
      <c r="S3" s="209"/>
      <c r="T3" s="209"/>
      <c r="U3" s="209"/>
      <c r="V3" s="209"/>
      <c r="W3" s="236"/>
    </row>
    <row r="4" spans="1:23" ht="15" customHeight="1">
      <c r="A4" s="172"/>
      <c r="B4" s="175"/>
      <c r="C4" s="166"/>
      <c r="D4" s="194"/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8"/>
      <c r="S4" s="209"/>
      <c r="T4" s="209"/>
      <c r="U4" s="209"/>
      <c r="V4" s="209"/>
      <c r="W4" s="236"/>
    </row>
    <row r="5" spans="1:23" ht="15" customHeight="1">
      <c r="A5" s="172"/>
      <c r="B5" s="175"/>
      <c r="C5" s="166"/>
      <c r="D5" s="194"/>
      <c r="E5" s="20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8"/>
      <c r="S5" s="209"/>
      <c r="T5" s="209"/>
      <c r="U5" s="209"/>
      <c r="V5" s="209"/>
      <c r="W5" s="236"/>
    </row>
    <row r="6" spans="1:23" ht="15" customHeight="1">
      <c r="A6" s="172"/>
      <c r="B6" s="175"/>
      <c r="C6" s="166"/>
      <c r="D6" s="194"/>
      <c r="E6" s="20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18"/>
      <c r="S6" s="209"/>
      <c r="T6" s="209"/>
      <c r="U6" s="209"/>
      <c r="V6" s="209"/>
      <c r="W6" s="236"/>
    </row>
    <row r="7" spans="1:23" ht="15" customHeight="1">
      <c r="A7" s="172"/>
      <c r="B7" s="175"/>
      <c r="C7" s="166"/>
      <c r="D7" s="194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8"/>
      <c r="S7" s="209"/>
      <c r="T7" s="209"/>
      <c r="U7" s="209"/>
      <c r="V7" s="209"/>
      <c r="W7" s="236"/>
    </row>
    <row r="8" spans="1:23" ht="15" customHeight="1">
      <c r="A8" s="172"/>
      <c r="B8" s="175"/>
      <c r="C8" s="166"/>
      <c r="D8" s="194"/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8"/>
      <c r="S8" s="209"/>
      <c r="T8" s="209"/>
      <c r="U8" s="209"/>
      <c r="V8" s="209"/>
      <c r="W8" s="236"/>
    </row>
    <row r="9" spans="1:23" ht="15.75" customHeight="1" thickBot="1">
      <c r="A9" s="172"/>
      <c r="B9" s="175"/>
      <c r="C9" s="166"/>
      <c r="D9" s="194"/>
      <c r="E9" s="210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9"/>
      <c r="S9" s="220"/>
      <c r="T9" s="220"/>
      <c r="U9" s="220"/>
      <c r="V9" s="220"/>
      <c r="W9" s="237"/>
    </row>
    <row r="10" spans="1:23" ht="57.75" customHeight="1" thickBot="1" thickTop="1">
      <c r="A10" s="173"/>
      <c r="B10" s="167"/>
      <c r="C10" s="166"/>
      <c r="D10" s="195"/>
      <c r="E10" s="215" t="s">
        <v>51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23" t="s">
        <v>52</v>
      </c>
      <c r="S10" s="224"/>
      <c r="T10" s="224"/>
      <c r="U10" s="224"/>
      <c r="V10" s="224"/>
      <c r="W10" s="225"/>
    </row>
    <row r="11" spans="1:23" ht="15.75" thickBot="1">
      <c r="A11" s="104"/>
      <c r="B11" s="104"/>
      <c r="C11" s="167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05" t="s">
        <v>134</v>
      </c>
      <c r="S11" s="106" t="s">
        <v>75</v>
      </c>
      <c r="T11" s="105" t="s">
        <v>20</v>
      </c>
      <c r="U11" s="106" t="s">
        <v>23</v>
      </c>
      <c r="V11" s="106" t="s">
        <v>25</v>
      </c>
      <c r="W11" s="106" t="s">
        <v>24</v>
      </c>
    </row>
    <row r="12" spans="1:23" s="68" customFormat="1" ht="15.75" thickBot="1">
      <c r="A12" s="1" t="s">
        <v>78</v>
      </c>
      <c r="B12" s="65" t="s">
        <v>79</v>
      </c>
      <c r="C12" s="85">
        <f>+D12/'Meta Corte Hosp'!O39</f>
        <v>0.5198180636777127</v>
      </c>
      <c r="D12" s="86">
        <f aca="true" t="shared" si="0" ref="D12:D17">+Q12/U12</f>
        <v>0.30409356725146197</v>
      </c>
      <c r="E12">
        <f>VLOOKUP($B$12,'[1]NUM9'!$G$2:$O$153,2,FALSE)</f>
        <v>14</v>
      </c>
      <c r="F12">
        <f>VLOOKUP($B$12,'[1]NUM9'!$G$2:$O$153,3,FALSE)</f>
        <v>3</v>
      </c>
      <c r="G12">
        <f>VLOOKUP($B$12,'[1]NUM9'!$G$2:$O$153,4,FALSE)</f>
        <v>9</v>
      </c>
      <c r="H12">
        <f>VLOOKUP($B$12,'[1]NUM9'!$G$2:$O$153,5,FALSE)</f>
        <v>7</v>
      </c>
      <c r="I12">
        <f>VLOOKUP($B$12,'[1]NUM9'!$G$2:$O$153,6,FALSE)</f>
        <v>9</v>
      </c>
      <c r="J12">
        <f>VLOOKUP($B$12,'[1]NUM9'!$G$2:$O$153,7,FALSE)</f>
        <v>4</v>
      </c>
      <c r="K12">
        <f>VLOOKUP($B$12,'[1]NUM9'!$G$2:$O$153,8,FALSE)</f>
        <v>6</v>
      </c>
      <c r="L12" s="77"/>
      <c r="M12" s="77"/>
      <c r="N12" s="77"/>
      <c r="O12" s="77"/>
      <c r="P12" s="77"/>
      <c r="Q12" s="10">
        <f aca="true" t="shared" si="1" ref="Q12:Q17">SUM(E12:P12)</f>
        <v>52</v>
      </c>
      <c r="R12" s="10">
        <v>163</v>
      </c>
      <c r="S12" s="17">
        <f aca="true" t="shared" si="2" ref="S12:S17">+R12</f>
        <v>163</v>
      </c>
      <c r="T12" s="10">
        <v>171</v>
      </c>
      <c r="U12" s="18">
        <v>171</v>
      </c>
      <c r="V12" s="18"/>
      <c r="W12" s="64"/>
    </row>
    <row r="13" spans="1:23" s="68" customFormat="1" ht="15.75" thickBot="1">
      <c r="A13" s="1" t="s">
        <v>53</v>
      </c>
      <c r="B13" s="65" t="s">
        <v>80</v>
      </c>
      <c r="C13" s="85">
        <f>+D13/'Meta Corte Hosp'!O40</f>
        <v>0.5597156039633915</v>
      </c>
      <c r="D13" s="86">
        <f t="shared" si="0"/>
        <v>0.3274336283185841</v>
      </c>
      <c r="E13">
        <f>VLOOKUP($B$13,'[1]NUM9'!$G$2:$O$153,2,FALSE)</f>
        <v>16</v>
      </c>
      <c r="F13">
        <f>VLOOKUP($B$13,'[1]NUM9'!$G$2:$O$153,3,FALSE)</f>
        <v>5</v>
      </c>
      <c r="G13">
        <f>VLOOKUP($B$13,'[1]NUM9'!$G$2:$O$153,4,FALSE)</f>
        <v>13</v>
      </c>
      <c r="H13">
        <f>VLOOKUP($B$13,'[1]NUM9'!$G$2:$O$153,5,FALSE)</f>
        <v>10</v>
      </c>
      <c r="I13">
        <f>VLOOKUP($B$13,'[1]NUM9'!$G$2:$O$153,6,FALSE)</f>
        <v>10</v>
      </c>
      <c r="J13">
        <f>VLOOKUP($B$13,'[1]NUM9'!$G$2:$O$153,7,FALSE)</f>
        <v>9</v>
      </c>
      <c r="K13">
        <f>VLOOKUP($B$13,'[1]NUM9'!$G$2:$O$153,8,FALSE)</f>
        <v>11</v>
      </c>
      <c r="L13" s="77"/>
      <c r="M13" s="77"/>
      <c r="N13" s="77"/>
      <c r="O13" s="77"/>
      <c r="P13" s="77"/>
      <c r="Q13" s="10">
        <f t="shared" si="1"/>
        <v>74</v>
      </c>
      <c r="R13" s="10">
        <v>213</v>
      </c>
      <c r="S13" s="17">
        <f t="shared" si="2"/>
        <v>213</v>
      </c>
      <c r="T13" s="10">
        <v>226</v>
      </c>
      <c r="U13" s="18">
        <v>226</v>
      </c>
      <c r="V13" s="18"/>
      <c r="W13" s="64"/>
    </row>
    <row r="14" spans="1:23" s="68" customFormat="1" ht="15.75" thickBot="1">
      <c r="A14" s="1" t="s">
        <v>54</v>
      </c>
      <c r="B14" s="65" t="s">
        <v>81</v>
      </c>
      <c r="C14" s="85">
        <f>+D14/'Meta Corte Hosp'!O41</f>
        <v>0.9134898023786912</v>
      </c>
      <c r="D14" s="86">
        <f t="shared" si="0"/>
        <v>0.5343915343915344</v>
      </c>
      <c r="E14">
        <f>VLOOKUP($B$14,'[1]NUM9'!$G$2:$O$153,2,FALSE)</f>
        <v>18</v>
      </c>
      <c r="F14">
        <f>VLOOKUP($B$14,'[1]NUM9'!$G$2:$O$153,3,FALSE)</f>
        <v>13</v>
      </c>
      <c r="G14">
        <f>VLOOKUP($B$14,'[1]NUM9'!$G$2:$O$153,4,FALSE)</f>
        <v>16</v>
      </c>
      <c r="H14">
        <f>VLOOKUP($B$14,'[1]NUM9'!$G$2:$O$153,5,FALSE)</f>
        <v>9</v>
      </c>
      <c r="I14">
        <f>VLOOKUP($B$14,'[1]NUM9'!$G$2:$O$153,6,FALSE)</f>
        <v>18</v>
      </c>
      <c r="J14">
        <f>VLOOKUP($B$14,'[1]NUM9'!$G$2:$O$153,7,FALSE)</f>
        <v>10</v>
      </c>
      <c r="K14">
        <f>VLOOKUP($B$14,'[1]NUM9'!$G$2:$O$153,8,FALSE)</f>
        <v>17</v>
      </c>
      <c r="L14" s="77"/>
      <c r="M14" s="77"/>
      <c r="N14" s="77"/>
      <c r="O14" s="77"/>
      <c r="P14" s="77"/>
      <c r="Q14" s="10">
        <f t="shared" si="1"/>
        <v>101</v>
      </c>
      <c r="R14" s="10">
        <v>209</v>
      </c>
      <c r="S14" s="17">
        <f t="shared" si="2"/>
        <v>209</v>
      </c>
      <c r="T14" s="10">
        <v>189</v>
      </c>
      <c r="U14" s="18">
        <v>189</v>
      </c>
      <c r="V14" s="18"/>
      <c r="W14" s="64"/>
    </row>
    <row r="15" spans="1:23" s="68" customFormat="1" ht="15.75" thickBot="1">
      <c r="A15" s="1" t="s">
        <v>55</v>
      </c>
      <c r="B15" s="65" t="s">
        <v>82</v>
      </c>
      <c r="C15" s="85">
        <f>+D15/'Meta Corte Hosp'!O42</f>
        <v>0.7292401787814631</v>
      </c>
      <c r="D15" s="86">
        <f t="shared" si="0"/>
        <v>0.42660550458715596</v>
      </c>
      <c r="E15">
        <f>VLOOKUP($B$15,'[1]NUM9'!$G$2:$O$153,2,FALSE)</f>
        <v>7</v>
      </c>
      <c r="F15">
        <f>VLOOKUP($B$15,'[1]NUM9'!$G$2:$O$153,3,FALSE)</f>
        <v>11</v>
      </c>
      <c r="G15">
        <f>VLOOKUP($B$15,'[1]NUM9'!$G$2:$O$153,4,FALSE)</f>
        <v>14</v>
      </c>
      <c r="H15">
        <f>VLOOKUP($B$15,'[1]NUM9'!$G$2:$O$153,5,FALSE)</f>
        <v>13</v>
      </c>
      <c r="I15">
        <f>VLOOKUP($B$15,'[1]NUM9'!$G$2:$O$153,6,FALSE)</f>
        <v>14</v>
      </c>
      <c r="J15">
        <f>VLOOKUP($B$15,'[1]NUM9'!$G$2:$O$153,7,FALSE)</f>
        <v>18</v>
      </c>
      <c r="K15">
        <f>VLOOKUP($B$15,'[1]NUM9'!$G$2:$O$153,8,FALSE)</f>
        <v>16</v>
      </c>
      <c r="L15" s="77"/>
      <c r="M15" s="77"/>
      <c r="N15" s="77"/>
      <c r="O15" s="77"/>
      <c r="P15" s="77"/>
      <c r="Q15" s="10">
        <f t="shared" si="1"/>
        <v>93</v>
      </c>
      <c r="R15" s="10">
        <v>215</v>
      </c>
      <c r="S15" s="17">
        <f t="shared" si="2"/>
        <v>215</v>
      </c>
      <c r="T15" s="10">
        <v>181</v>
      </c>
      <c r="U15" s="18">
        <v>218</v>
      </c>
      <c r="V15" s="18"/>
      <c r="W15" s="64"/>
    </row>
    <row r="16" spans="1:23" s="68" customFormat="1" ht="15.75" thickBot="1">
      <c r="A16" s="1" t="s">
        <v>56</v>
      </c>
      <c r="B16" s="65" t="s">
        <v>83</v>
      </c>
      <c r="C16" s="85">
        <f>+D16/'Meta Corte Hosp'!O43</f>
        <v>0.9057277713994131</v>
      </c>
      <c r="D16" s="86">
        <f t="shared" si="0"/>
        <v>0.5298507462686567</v>
      </c>
      <c r="E16">
        <f>VLOOKUP($B$16,'[1]NUM9'!$G$2:$O$153,2,FALSE)</f>
        <v>6</v>
      </c>
      <c r="F16">
        <f>VLOOKUP($B$16,'[1]NUM9'!$G$2:$O$153,3,FALSE)</f>
        <v>13</v>
      </c>
      <c r="G16">
        <f>VLOOKUP($B$16,'[1]NUM9'!$G$2:$O$153,4,FALSE)</f>
        <v>11</v>
      </c>
      <c r="H16">
        <f>VLOOKUP($B$16,'[1]NUM9'!$G$2:$O$153,5,FALSE)</f>
        <v>12</v>
      </c>
      <c r="I16">
        <f>VLOOKUP($B$16,'[1]NUM9'!$G$2:$O$153,6,FALSE)</f>
        <v>15</v>
      </c>
      <c r="J16">
        <f>VLOOKUP($B$16,'[1]NUM9'!$G$2:$O$153,7,FALSE)</f>
        <v>9</v>
      </c>
      <c r="K16">
        <f>VLOOKUP($B$16,'[1]NUM9'!$G$2:$O$153,8,FALSE)</f>
        <v>5</v>
      </c>
      <c r="L16" s="77"/>
      <c r="M16" s="77"/>
      <c r="N16" s="77"/>
      <c r="O16" s="77"/>
      <c r="P16" s="77"/>
      <c r="Q16" s="10">
        <f t="shared" si="1"/>
        <v>71</v>
      </c>
      <c r="R16" s="10">
        <v>188</v>
      </c>
      <c r="S16" s="17">
        <f t="shared" si="2"/>
        <v>188</v>
      </c>
      <c r="T16" s="10">
        <v>134</v>
      </c>
      <c r="U16" s="18">
        <v>134</v>
      </c>
      <c r="V16" s="18"/>
      <c r="W16" s="64"/>
    </row>
    <row r="17" spans="1:23" s="68" customFormat="1" ht="15.75" customHeight="1" thickBot="1">
      <c r="A17" s="1" t="s">
        <v>57</v>
      </c>
      <c r="B17" s="65" t="s">
        <v>84</v>
      </c>
      <c r="C17" s="85">
        <f>+D17/'Meta Corte Hosp'!O44</f>
        <v>1.0219249349684132</v>
      </c>
      <c r="D17" s="86">
        <f t="shared" si="0"/>
        <v>0.5978260869565217</v>
      </c>
      <c r="E17">
        <f>VLOOKUP($B$17,'[1]NUM9'!$G$2:$O$153,2,FALSE)</f>
        <v>6</v>
      </c>
      <c r="F17">
        <f>VLOOKUP($B$17,'[1]NUM9'!$G$2:$O$153,3,FALSE)</f>
        <v>5</v>
      </c>
      <c r="G17">
        <f>VLOOKUP($B$17,'[1]NUM9'!$G$2:$O$153,4,FALSE)</f>
        <v>13</v>
      </c>
      <c r="H17">
        <f>VLOOKUP($B$17,'[1]NUM9'!$G$2:$O$153,5,FALSE)</f>
        <v>10</v>
      </c>
      <c r="I17">
        <f>VLOOKUP($B$17,'[1]NUM9'!$G$2:$O$153,6,FALSE)</f>
        <v>7</v>
      </c>
      <c r="J17">
        <f>VLOOKUP($B$17,'[1]NUM9'!$G$2:$O$153,7,FALSE)</f>
        <v>8</v>
      </c>
      <c r="K17">
        <f>VLOOKUP($B$17,'[1]NUM9'!$G$2:$O$153,8,FALSE)</f>
        <v>6</v>
      </c>
      <c r="L17" s="77"/>
      <c r="M17" s="77"/>
      <c r="N17" s="77"/>
      <c r="O17" s="77"/>
      <c r="P17" s="77"/>
      <c r="Q17" s="10">
        <f t="shared" si="1"/>
        <v>55</v>
      </c>
      <c r="R17" s="10">
        <v>135</v>
      </c>
      <c r="S17" s="17">
        <f t="shared" si="2"/>
        <v>135</v>
      </c>
      <c r="T17" s="10">
        <v>92</v>
      </c>
      <c r="U17" s="18">
        <v>92</v>
      </c>
      <c r="V17" s="18"/>
      <c r="W17" s="64"/>
    </row>
    <row r="18" spans="1:23" s="68" customFormat="1" ht="12.75">
      <c r="A18" s="70"/>
      <c r="B18" s="69" t="s">
        <v>85</v>
      </c>
      <c r="C18" s="65"/>
      <c r="D18" s="65"/>
      <c r="E18" s="81">
        <f>SUM(E12:E17)</f>
        <v>67</v>
      </c>
      <c r="F18" s="81">
        <f aca="true" t="shared" si="3" ref="F18:W18">SUM(F12:F17)</f>
        <v>50</v>
      </c>
      <c r="G18" s="81">
        <f t="shared" si="3"/>
        <v>76</v>
      </c>
      <c r="H18" s="81">
        <f t="shared" si="3"/>
        <v>61</v>
      </c>
      <c r="I18" s="81">
        <f t="shared" si="3"/>
        <v>73</v>
      </c>
      <c r="J18" s="81">
        <f t="shared" si="3"/>
        <v>58</v>
      </c>
      <c r="K18" s="81">
        <f t="shared" si="3"/>
        <v>61</v>
      </c>
      <c r="L18" s="81">
        <f t="shared" si="3"/>
        <v>0</v>
      </c>
      <c r="M18" s="81">
        <f t="shared" si="3"/>
        <v>0</v>
      </c>
      <c r="N18" s="81">
        <f t="shared" si="3"/>
        <v>0</v>
      </c>
      <c r="O18" s="81">
        <f t="shared" si="3"/>
        <v>0</v>
      </c>
      <c r="P18" s="81">
        <f t="shared" si="3"/>
        <v>0</v>
      </c>
      <c r="Q18" s="81">
        <f t="shared" si="3"/>
        <v>446</v>
      </c>
      <c r="R18" s="81">
        <f t="shared" si="3"/>
        <v>1123</v>
      </c>
      <c r="S18" s="81">
        <f t="shared" si="3"/>
        <v>1123</v>
      </c>
      <c r="T18" s="81">
        <f t="shared" si="3"/>
        <v>993</v>
      </c>
      <c r="U18" s="81">
        <f t="shared" si="3"/>
        <v>1030</v>
      </c>
      <c r="V18" s="81">
        <f t="shared" si="3"/>
        <v>0</v>
      </c>
      <c r="W18" s="81">
        <f t="shared" si="3"/>
        <v>0</v>
      </c>
    </row>
  </sheetData>
  <sheetProtection/>
  <mergeCells count="9">
    <mergeCell ref="A1:A10"/>
    <mergeCell ref="E2:Q9"/>
    <mergeCell ref="D1:D10"/>
    <mergeCell ref="E10:Q10"/>
    <mergeCell ref="C1:C11"/>
    <mergeCell ref="R10:W10"/>
    <mergeCell ref="R2:W9"/>
    <mergeCell ref="E1:W1"/>
    <mergeCell ref="B1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3.421875" style="0" customWidth="1"/>
    <col min="2" max="2" width="52.140625" style="0" bestFit="1" customWidth="1"/>
    <col min="3" max="3" width="13.57421875" style="0" customWidth="1"/>
    <col min="4" max="4" width="11.00390625" style="0" bestFit="1" customWidth="1"/>
    <col min="5" max="5" width="11.7109375" style="21" bestFit="1" customWidth="1"/>
    <col min="6" max="6" width="9.7109375" style="21" bestFit="1" customWidth="1"/>
    <col min="7" max="14" width="8.57421875" style="21" bestFit="1" customWidth="1"/>
    <col min="15" max="16" width="7.421875" style="21" bestFit="1" customWidth="1"/>
    <col min="17" max="17" width="11.7109375" style="21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02" t="s">
        <v>48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" customHeight="1">
      <c r="A2" s="172"/>
      <c r="B2" s="175"/>
      <c r="C2" s="166"/>
      <c r="D2" s="194"/>
      <c r="E2" s="206" t="s">
        <v>3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179" t="s">
        <v>4</v>
      </c>
      <c r="S2" s="176"/>
    </row>
    <row r="3" spans="1:19" ht="15" customHeight="1">
      <c r="A3" s="172"/>
      <c r="B3" s="175"/>
      <c r="C3" s="166"/>
      <c r="D3" s="194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81"/>
      <c r="S3" s="177"/>
    </row>
    <row r="4" spans="1:19" ht="15" customHeight="1">
      <c r="A4" s="172"/>
      <c r="B4" s="175"/>
      <c r="C4" s="166"/>
      <c r="D4" s="194"/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181"/>
      <c r="S4" s="177"/>
    </row>
    <row r="5" spans="1:19" ht="15" customHeight="1">
      <c r="A5" s="172"/>
      <c r="B5" s="175"/>
      <c r="C5" s="166"/>
      <c r="D5" s="194"/>
      <c r="E5" s="20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181"/>
      <c r="S5" s="177"/>
    </row>
    <row r="6" spans="1:19" ht="15" customHeight="1">
      <c r="A6" s="172"/>
      <c r="B6" s="175"/>
      <c r="C6" s="166"/>
      <c r="D6" s="194"/>
      <c r="E6" s="20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181"/>
      <c r="S6" s="177"/>
    </row>
    <row r="7" spans="1:19" ht="15" customHeight="1">
      <c r="A7" s="172"/>
      <c r="B7" s="175"/>
      <c r="C7" s="166"/>
      <c r="D7" s="194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181"/>
      <c r="S7" s="177"/>
    </row>
    <row r="8" spans="1:19" ht="15" customHeight="1">
      <c r="A8" s="172"/>
      <c r="B8" s="175"/>
      <c r="C8" s="166"/>
      <c r="D8" s="194"/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181"/>
      <c r="S8" s="177"/>
    </row>
    <row r="9" spans="1:19" ht="15.75" customHeight="1" thickBot="1">
      <c r="A9" s="172"/>
      <c r="B9" s="175"/>
      <c r="C9" s="166"/>
      <c r="D9" s="194"/>
      <c r="E9" s="210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183"/>
      <c r="S9" s="178"/>
    </row>
    <row r="10" spans="1:19" ht="57.75" customHeight="1" thickBot="1">
      <c r="A10" s="173"/>
      <c r="B10" s="167"/>
      <c r="C10" s="166"/>
      <c r="D10" s="195"/>
      <c r="E10" s="215" t="s">
        <v>49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7"/>
      <c r="R10" s="200" t="s">
        <v>131</v>
      </c>
      <c r="S10" s="200"/>
    </row>
    <row r="11" spans="1:19" ht="15.75" thickBot="1">
      <c r="A11" s="104"/>
      <c r="B11" s="104"/>
      <c r="C11" s="167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201"/>
      <c r="S11" s="201"/>
    </row>
    <row r="12" spans="1:21" s="68" customFormat="1" ht="13.5" thickBot="1">
      <c r="A12" s="1" t="s">
        <v>78</v>
      </c>
      <c r="B12" s="65" t="s">
        <v>79</v>
      </c>
      <c r="C12" s="85">
        <f>+D12/'Meta Corte Hosp'!P39</f>
        <v>1.2484948974556365</v>
      </c>
      <c r="D12" s="87">
        <f aca="true" t="shared" si="0" ref="D12:D17">+Q12/R12</f>
        <v>0.5842956120092379</v>
      </c>
      <c r="E12" s="77">
        <f>VLOOKUP($B$12,'[1]NUM10'!$G$2:$O$151,2,FALSE)</f>
        <v>146</v>
      </c>
      <c r="F12" s="77">
        <f>VLOOKUP($B$12,'[1]NUM10'!$G$2:$O$151,3,FALSE)</f>
        <v>149</v>
      </c>
      <c r="G12" s="77">
        <f>VLOOKUP($B$12,'[1]NUM10'!$G$2:$O$151,4,FALSE)</f>
        <v>156</v>
      </c>
      <c r="H12" s="77">
        <f>VLOOKUP($B$12,'[1]NUM10'!$G$2:$O$151,5,FALSE)</f>
        <v>178</v>
      </c>
      <c r="I12" s="77">
        <f>VLOOKUP($B$12,'[1]NUM10'!$G$2:$O$151,6,FALSE)</f>
        <v>131</v>
      </c>
      <c r="J12" s="77">
        <f>VLOOKUP($B$12,'[1]NUM10'!$G$2:$O$151,7,FALSE)</f>
        <v>132</v>
      </c>
      <c r="K12" s="77">
        <f>VLOOKUP($B$12,'[1]NUM10'!$G$2:$O$151,8,FALSE)</f>
        <v>120</v>
      </c>
      <c r="L12" s="77"/>
      <c r="M12" s="77"/>
      <c r="N12" s="77"/>
      <c r="O12" s="77"/>
      <c r="P12" s="77"/>
      <c r="Q12" s="10">
        <f aca="true" t="shared" si="1" ref="Q12:Q17">SUM(E12:P12)</f>
        <v>1012</v>
      </c>
      <c r="R12" s="196">
        <f>6928/4</f>
        <v>1732</v>
      </c>
      <c r="S12" s="197"/>
      <c r="U12" s="75"/>
    </row>
    <row r="13" spans="1:21" s="68" customFormat="1" ht="13.5" thickBot="1">
      <c r="A13" s="1" t="s">
        <v>53</v>
      </c>
      <c r="B13" s="65" t="s">
        <v>80</v>
      </c>
      <c r="C13" s="85">
        <f>+D13/'Meta Corte Hosp'!P40</f>
        <v>0.31960088976657786</v>
      </c>
      <c r="D13" s="88">
        <f t="shared" si="0"/>
        <v>0.09763807182368953</v>
      </c>
      <c r="E13" s="77">
        <f>VLOOKUP($B$13,'[1]NUM10'!$G$2:$O$151,2,FALSE)</f>
        <v>25</v>
      </c>
      <c r="F13" s="77">
        <f>VLOOKUP($B$13,'[1]NUM10'!$G$2:$O$151,3,FALSE)</f>
        <v>52</v>
      </c>
      <c r="G13" s="77">
        <f>VLOOKUP($B$13,'[1]NUM10'!$G$2:$O$151,4,FALSE)</f>
        <v>69</v>
      </c>
      <c r="H13" s="77">
        <f>VLOOKUP($B$13,'[1]NUM10'!$G$2:$O$151,5,FALSE)</f>
        <v>43</v>
      </c>
      <c r="I13" s="77">
        <f>VLOOKUP($B$13,'[1]NUM10'!$G$2:$O$151,6,FALSE)</f>
        <v>41</v>
      </c>
      <c r="J13" s="77">
        <f>VLOOKUP($B$13,'[1]NUM10'!$G$2:$O$151,7,FALSE)</f>
        <v>15</v>
      </c>
      <c r="K13" s="77">
        <f>VLOOKUP($B$13,'[1]NUM10'!$G$2:$O$151,8,FALSE)</f>
        <v>33</v>
      </c>
      <c r="L13" s="77"/>
      <c r="M13" s="77"/>
      <c r="N13" s="77"/>
      <c r="O13" s="77"/>
      <c r="P13" s="77"/>
      <c r="Q13" s="10">
        <f t="shared" si="1"/>
        <v>278</v>
      </c>
      <c r="R13" s="196">
        <f>11389/4</f>
        <v>2847.25</v>
      </c>
      <c r="S13" s="197"/>
      <c r="U13" s="75"/>
    </row>
    <row r="14" spans="1:21" s="68" customFormat="1" ht="13.5" thickBot="1">
      <c r="A14" s="1" t="s">
        <v>54</v>
      </c>
      <c r="B14" s="65" t="s">
        <v>81</v>
      </c>
      <c r="C14" s="85">
        <f>+D14/'Meta Corte Hosp'!P41</f>
        <v>1.1189849208218257</v>
      </c>
      <c r="D14" s="88">
        <f t="shared" si="0"/>
        <v>0.19638185360423044</v>
      </c>
      <c r="E14" s="77">
        <f>VLOOKUP($B$14,'[1]NUM10'!$G$2:$O$151,2,FALSE)</f>
        <v>88</v>
      </c>
      <c r="F14" s="77">
        <f>VLOOKUP($B$14,'[1]NUM10'!$G$2:$O$151,3,FALSE)</f>
        <v>119</v>
      </c>
      <c r="G14" s="77">
        <f>VLOOKUP($B$14,'[1]NUM10'!$G$2:$O$151,4,FALSE)</f>
        <v>145</v>
      </c>
      <c r="H14" s="77">
        <f>VLOOKUP($B$14,'[1]NUM10'!$G$2:$O$151,5,FALSE)</f>
        <v>130</v>
      </c>
      <c r="I14" s="77">
        <f>VLOOKUP($B$14,'[1]NUM10'!$G$2:$O$151,6,FALSE)</f>
        <v>141</v>
      </c>
      <c r="J14" s="77">
        <f>VLOOKUP($B$14,'[1]NUM10'!$G$2:$O$151,7,FALSE)</f>
        <v>127</v>
      </c>
      <c r="K14" s="77">
        <f>VLOOKUP($B$14,'[1]NUM10'!$G$2:$O$151,8,FALSE)</f>
        <v>132</v>
      </c>
      <c r="L14" s="77"/>
      <c r="M14" s="77"/>
      <c r="N14" s="77"/>
      <c r="O14" s="77"/>
      <c r="P14" s="77"/>
      <c r="Q14" s="10">
        <f t="shared" si="1"/>
        <v>882</v>
      </c>
      <c r="R14" s="196">
        <f>17965/4</f>
        <v>4491.25</v>
      </c>
      <c r="S14" s="197"/>
      <c r="U14" s="75"/>
    </row>
    <row r="15" spans="1:21" s="68" customFormat="1" ht="13.5" thickBot="1">
      <c r="A15" s="1" t="s">
        <v>55</v>
      </c>
      <c r="B15" s="65" t="s">
        <v>82</v>
      </c>
      <c r="C15" s="85">
        <f>+D15/'Meta Corte Hosp'!P42</f>
        <v>0.8910434118352591</v>
      </c>
      <c r="D15" s="88">
        <f t="shared" si="0"/>
        <v>0.20850415836945063</v>
      </c>
      <c r="E15" s="77">
        <f>VLOOKUP($B$15,'[1]NUM10'!$G$2:$O$151,2,FALSE)</f>
        <v>22</v>
      </c>
      <c r="F15" s="77">
        <f>VLOOKUP($B$15,'[1]NUM10'!$G$2:$O$151,3,FALSE)</f>
        <v>59</v>
      </c>
      <c r="G15" s="77">
        <f>VLOOKUP($B$15,'[1]NUM10'!$G$2:$O$151,4,FALSE)</f>
        <v>114</v>
      </c>
      <c r="H15" s="77">
        <f>VLOOKUP($B$15,'[1]NUM10'!$G$2:$O$151,5,FALSE)</f>
        <v>56</v>
      </c>
      <c r="I15" s="77">
        <f>VLOOKUP($B$15,'[1]NUM10'!$G$2:$O$151,6,FALSE)</f>
        <v>50</v>
      </c>
      <c r="J15" s="77">
        <f>VLOOKUP($B$15,'[1]NUM10'!$G$2:$O$151,7,FALSE)</f>
        <v>82</v>
      </c>
      <c r="K15" s="77">
        <f>VLOOKUP($B$15,'[1]NUM10'!$G$2:$O$151,8,FALSE)</f>
        <v>62</v>
      </c>
      <c r="L15" s="77"/>
      <c r="M15" s="77"/>
      <c r="N15" s="77"/>
      <c r="O15" s="77"/>
      <c r="P15" s="77"/>
      <c r="Q15" s="10">
        <f t="shared" si="1"/>
        <v>445</v>
      </c>
      <c r="R15" s="196">
        <f>8537/4</f>
        <v>2134.25</v>
      </c>
      <c r="S15" s="197"/>
      <c r="U15" s="75"/>
    </row>
    <row r="16" spans="1:21" s="68" customFormat="1" ht="13.5" thickBot="1">
      <c r="A16" s="1" t="s">
        <v>56</v>
      </c>
      <c r="B16" s="65" t="s">
        <v>83</v>
      </c>
      <c r="C16" s="85">
        <f>+D16/'Meta Corte Hosp'!P43</f>
        <v>0.430407297360087</v>
      </c>
      <c r="D16" s="88">
        <f t="shared" si="0"/>
        <v>0.07553648068669527</v>
      </c>
      <c r="E16" s="77">
        <f>VLOOKUP($B$16,'[1]NUM10'!$G$2:$O$151,2,FALSE)</f>
        <v>11</v>
      </c>
      <c r="F16" s="77">
        <f>VLOOKUP($B$16,'[1]NUM10'!$G$2:$O$151,3,FALSE)</f>
        <v>26</v>
      </c>
      <c r="G16" s="77">
        <f>VLOOKUP($B$16,'[1]NUM10'!$G$2:$O$151,4,FALSE)</f>
        <v>18</v>
      </c>
      <c r="H16" s="77">
        <f>VLOOKUP($B$16,'[1]NUM10'!$G$2:$O$151,5,FALSE)</f>
        <v>23</v>
      </c>
      <c r="I16" s="77">
        <f>VLOOKUP($B$16,'[1]NUM10'!$G$2:$O$151,6,FALSE)</f>
        <v>42</v>
      </c>
      <c r="J16" s="77">
        <f>VLOOKUP($B$16,'[1]NUM10'!$G$2:$O$151,7,FALSE)</f>
        <v>19</v>
      </c>
      <c r="K16" s="77">
        <f>VLOOKUP($B$16,'[1]NUM10'!$G$2:$O$151,8,FALSE)</f>
        <v>37</v>
      </c>
      <c r="L16" s="77"/>
      <c r="M16" s="77"/>
      <c r="N16" s="77"/>
      <c r="O16" s="77"/>
      <c r="P16" s="77"/>
      <c r="Q16" s="10">
        <f t="shared" si="1"/>
        <v>176</v>
      </c>
      <c r="R16" s="196">
        <f>9320/4</f>
        <v>2330</v>
      </c>
      <c r="S16" s="197"/>
      <c r="U16" s="75"/>
    </row>
    <row r="17" spans="1:21" s="68" customFormat="1" ht="15.75" customHeight="1" thickBot="1">
      <c r="A17" s="1" t="s">
        <v>57</v>
      </c>
      <c r="B17" s="65" t="s">
        <v>84</v>
      </c>
      <c r="C17" s="85">
        <f>+D17/'Meta Corte Hosp'!P44</f>
        <v>1.7486446052696876</v>
      </c>
      <c r="D17" s="89">
        <f t="shared" si="0"/>
        <v>0.3296195080933361</v>
      </c>
      <c r="E17" s="77">
        <f>VLOOKUP($B$17,'[1]NUM10'!$G$2:$O$151,2,FALSE)</f>
        <v>60</v>
      </c>
      <c r="F17" s="77">
        <f>VLOOKUP($B$17,'[1]NUM10'!$G$2:$O$151,3,FALSE)</f>
        <v>59</v>
      </c>
      <c r="G17" s="77">
        <f>VLOOKUP($B$17,'[1]NUM10'!$G$2:$O$151,4,FALSE)</f>
        <v>59</v>
      </c>
      <c r="H17" s="77">
        <f>VLOOKUP($B$17,'[1]NUM10'!$G$2:$O$151,5,FALSE)</f>
        <v>47</v>
      </c>
      <c r="I17" s="77">
        <f>VLOOKUP($B$17,'[1]NUM10'!$G$2:$O$151,6,FALSE)</f>
        <v>64</v>
      </c>
      <c r="J17" s="77">
        <f>VLOOKUP($B$17,'[1]NUM10'!$G$2:$O$151,7,FALSE)</f>
        <v>45</v>
      </c>
      <c r="K17" s="77">
        <f>VLOOKUP($B$17,'[1]NUM10'!$G$2:$O$151,8,FALSE)</f>
        <v>58</v>
      </c>
      <c r="L17" s="77"/>
      <c r="M17" s="77"/>
      <c r="N17" s="77"/>
      <c r="O17" s="77"/>
      <c r="P17" s="77"/>
      <c r="Q17" s="10">
        <f t="shared" si="1"/>
        <v>392</v>
      </c>
      <c r="R17" s="196">
        <f>4757/4</f>
        <v>1189.25</v>
      </c>
      <c r="S17" s="197"/>
      <c r="U17" s="75"/>
    </row>
    <row r="18" spans="1:19" s="68" customFormat="1" ht="13.5" thickBot="1">
      <c r="A18" s="1"/>
      <c r="B18" s="69" t="s">
        <v>85</v>
      </c>
      <c r="C18" s="65"/>
      <c r="D18" s="65"/>
      <c r="E18" s="81">
        <f>SUM(E12:E17)</f>
        <v>352</v>
      </c>
      <c r="F18" s="81">
        <f aca="true" t="shared" si="2" ref="F18:Q18">SUM(F12:F17)</f>
        <v>464</v>
      </c>
      <c r="G18" s="81">
        <f t="shared" si="2"/>
        <v>561</v>
      </c>
      <c r="H18" s="81">
        <f t="shared" si="2"/>
        <v>477</v>
      </c>
      <c r="I18" s="81">
        <f t="shared" si="2"/>
        <v>469</v>
      </c>
      <c r="J18" s="81">
        <f t="shared" si="2"/>
        <v>420</v>
      </c>
      <c r="K18" s="81">
        <f t="shared" si="2"/>
        <v>442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  <c r="P18" s="81">
        <f t="shared" si="2"/>
        <v>0</v>
      </c>
      <c r="Q18" s="81">
        <f t="shared" si="2"/>
        <v>3185</v>
      </c>
      <c r="R18" s="244">
        <f>SUM(R12:S17)</f>
        <v>14724</v>
      </c>
      <c r="S18" s="244"/>
    </row>
    <row r="20" ht="15">
      <c r="B20" s="15"/>
    </row>
  </sheetData>
  <sheetProtection/>
  <mergeCells count="16">
    <mergeCell ref="R18:S18"/>
    <mergeCell ref="R12:S12"/>
    <mergeCell ref="R13:S13"/>
    <mergeCell ref="R14:S14"/>
    <mergeCell ref="R15:S15"/>
    <mergeCell ref="R16:S16"/>
    <mergeCell ref="R17:S17"/>
    <mergeCell ref="A1:A10"/>
    <mergeCell ref="B1:B10"/>
    <mergeCell ref="E1:S1"/>
    <mergeCell ref="E2:Q9"/>
    <mergeCell ref="R2:S9"/>
    <mergeCell ref="E10:Q10"/>
    <mergeCell ref="R10:S11"/>
    <mergeCell ref="D1:D10"/>
    <mergeCell ref="C1:C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9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1" width="9.57421875" style="21" bestFit="1" customWidth="1"/>
    <col min="12" max="12" width="8.8515625" style="21" bestFit="1" customWidth="1"/>
    <col min="13" max="13" width="6.8515625" style="21" bestFit="1" customWidth="1"/>
    <col min="14" max="14" width="5.7109375" style="21" bestFit="1" customWidth="1"/>
    <col min="15" max="15" width="5.8515625" style="21" bestFit="1" customWidth="1"/>
    <col min="16" max="16" width="5.7109375" style="21" bestFit="1" customWidth="1"/>
    <col min="17" max="17" width="5.8515625" style="21" bestFit="1" customWidth="1"/>
    <col min="18" max="18" width="8.140625" style="21" bestFit="1" customWidth="1"/>
    <col min="19" max="19" width="7.421875" style="21" bestFit="1" customWidth="1"/>
    <col min="20" max="20" width="7.57421875" style="21" bestFit="1" customWidth="1"/>
    <col min="21" max="21" width="7.7109375" style="21" bestFit="1" customWidth="1"/>
    <col min="22" max="22" width="6.8515625" style="21" bestFit="1" customWidth="1"/>
    <col min="23" max="23" width="8.00390625" style="21" customWidth="1"/>
    <col min="24" max="30" width="7.00390625" style="21" bestFit="1" customWidth="1"/>
    <col min="31" max="31" width="6.28125" style="21" bestFit="1" customWidth="1"/>
    <col min="32" max="32" width="5.8515625" style="21" bestFit="1" customWidth="1"/>
    <col min="33" max="33" width="6.140625" style="21" bestFit="1" customWidth="1"/>
    <col min="34" max="34" width="6.421875" style="21" bestFit="1" customWidth="1"/>
    <col min="35" max="35" width="5.8515625" style="21" bestFit="1" customWidth="1"/>
    <col min="36" max="36" width="7.28125" style="21" customWidth="1"/>
    <col min="37" max="37" width="12.8515625" style="21" customWidth="1"/>
    <col min="38" max="39" width="16.7109375" style="21" bestFit="1" customWidth="1"/>
  </cols>
  <sheetData>
    <row r="1" spans="1:39" ht="73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30" t="s">
        <v>69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2"/>
    </row>
    <row r="2" spans="1:39" ht="15" customHeight="1" thickTop="1">
      <c r="A2" s="172"/>
      <c r="B2" s="175"/>
      <c r="C2" s="166"/>
      <c r="D2" s="194"/>
      <c r="E2" s="233" t="s">
        <v>3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5"/>
      <c r="AK2" s="209" t="s">
        <v>4</v>
      </c>
      <c r="AL2" s="209"/>
      <c r="AM2" s="213"/>
    </row>
    <row r="3" spans="1:39" ht="15" customHeight="1">
      <c r="A3" s="172"/>
      <c r="B3" s="175"/>
      <c r="C3" s="166"/>
      <c r="D3" s="194"/>
      <c r="E3" s="21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36"/>
      <c r="AK3" s="209"/>
      <c r="AL3" s="209"/>
      <c r="AM3" s="213"/>
    </row>
    <row r="4" spans="1:39" ht="15" customHeight="1">
      <c r="A4" s="172"/>
      <c r="B4" s="175"/>
      <c r="C4" s="166"/>
      <c r="D4" s="194"/>
      <c r="E4" s="21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36"/>
      <c r="AK4" s="209"/>
      <c r="AL4" s="209"/>
      <c r="AM4" s="213"/>
    </row>
    <row r="5" spans="1:39" ht="15" customHeight="1">
      <c r="A5" s="172"/>
      <c r="B5" s="175"/>
      <c r="C5" s="166"/>
      <c r="D5" s="194"/>
      <c r="E5" s="21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36"/>
      <c r="AK5" s="209"/>
      <c r="AL5" s="209"/>
      <c r="AM5" s="213"/>
    </row>
    <row r="6" spans="1:39" ht="15" customHeight="1">
      <c r="A6" s="172"/>
      <c r="B6" s="175"/>
      <c r="C6" s="166"/>
      <c r="D6" s="194"/>
      <c r="E6" s="21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36"/>
      <c r="AK6" s="209"/>
      <c r="AL6" s="209"/>
      <c r="AM6" s="213"/>
    </row>
    <row r="7" spans="1:39" ht="15" customHeight="1">
      <c r="A7" s="172"/>
      <c r="B7" s="175"/>
      <c r="C7" s="166"/>
      <c r="D7" s="194"/>
      <c r="E7" s="21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36"/>
      <c r="AK7" s="209"/>
      <c r="AL7" s="209"/>
      <c r="AM7" s="213"/>
    </row>
    <row r="8" spans="1:39" ht="15" customHeight="1">
      <c r="A8" s="172"/>
      <c r="B8" s="175"/>
      <c r="C8" s="166"/>
      <c r="D8" s="194"/>
      <c r="E8" s="21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36"/>
      <c r="AK8" s="209"/>
      <c r="AL8" s="209"/>
      <c r="AM8" s="213"/>
    </row>
    <row r="9" spans="1:39" ht="15.75" customHeight="1" thickBot="1">
      <c r="A9" s="172"/>
      <c r="B9" s="175"/>
      <c r="C9" s="166"/>
      <c r="D9" s="194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37"/>
      <c r="AK9" s="211"/>
      <c r="AL9" s="211"/>
      <c r="AM9" s="214"/>
    </row>
    <row r="10" spans="1:39" ht="57.75" customHeight="1" thickBot="1" thickTop="1">
      <c r="A10" s="173"/>
      <c r="B10" s="167"/>
      <c r="C10" s="166"/>
      <c r="D10" s="195"/>
      <c r="E10" s="223" t="s">
        <v>70</v>
      </c>
      <c r="F10" s="224"/>
      <c r="G10" s="224"/>
      <c r="H10" s="224"/>
      <c r="I10" s="224"/>
      <c r="J10" s="225"/>
      <c r="K10" s="215" t="s">
        <v>71</v>
      </c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6" t="s">
        <v>77</v>
      </c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28" t="s">
        <v>72</v>
      </c>
      <c r="AL10" s="228" t="s">
        <v>132</v>
      </c>
      <c r="AM10" s="228" t="s">
        <v>133</v>
      </c>
    </row>
    <row r="11" spans="1:39" ht="24" thickBot="1">
      <c r="A11" s="104"/>
      <c r="B11" s="104"/>
      <c r="C11" s="167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9"/>
      <c r="AL11" s="229"/>
      <c r="AM11" s="229"/>
    </row>
    <row r="12" spans="1:46" s="68" customFormat="1" ht="13.5" thickBot="1">
      <c r="A12" s="1" t="s">
        <v>78</v>
      </c>
      <c r="B12" s="65" t="s">
        <v>79</v>
      </c>
      <c r="C12" s="85">
        <f>+D12/'Meta Corte Hosp'!Q39</f>
        <v>1.0725560415478923</v>
      </c>
      <c r="D12" s="90">
        <f aca="true" t="shared" si="0" ref="D12:D17">+H12/AK12</f>
        <v>0.2922715213218006</v>
      </c>
      <c r="E12" s="10">
        <v>254</v>
      </c>
      <c r="F12" s="17">
        <f aca="true" t="shared" si="1" ref="F12:F17">+E12+(K12+L12+M12)-(X12+Y12+Z12)</f>
        <v>227</v>
      </c>
      <c r="G12" s="10">
        <v>269</v>
      </c>
      <c r="H12" s="91">
        <f aca="true" t="shared" si="2" ref="H12:H17">+G12+(Q12+R12)-(AD12+AE12)</f>
        <v>271</v>
      </c>
      <c r="I12" s="91"/>
      <c r="J12" s="96"/>
      <c r="K12" s="19">
        <f>VLOOKUP($B$12,'[1]ACT NUM11'!$G$2:$O$85,2,FALSE)</f>
        <v>3</v>
      </c>
      <c r="L12" s="19">
        <f>VLOOKUP($B$12,'[1]ACT NUM11'!$G$2:$O$85,3,FALSE)</f>
        <v>0</v>
      </c>
      <c r="M12" s="19">
        <f>VLOOKUP($B$12,'[1]ACT NUM11'!$G$2:$O$85,4,FALSE)</f>
        <v>1</v>
      </c>
      <c r="N12" s="19">
        <f>VLOOKUP($B$12,'[1]ACT NUM11'!$G$2:$O$85,5,FALSE)</f>
        <v>4</v>
      </c>
      <c r="O12" s="19">
        <f>VLOOKUP($B$12,'[1]ACT NUM11'!$G$2:$O$85,6,FALSE)</f>
        <v>1</v>
      </c>
      <c r="P12" s="19">
        <f>VLOOKUP($B$12,'[1]ACT NUM11'!$G$2:$O$85,7,FALSE)</f>
        <v>6</v>
      </c>
      <c r="Q12" s="19">
        <f>VLOOKUP($B$12,'[1]ACT NUM11'!$G$2:$O$85,8,FALSE)</f>
        <v>2</v>
      </c>
      <c r="R12" s="19"/>
      <c r="S12" s="19"/>
      <c r="T12" s="20"/>
      <c r="U12" s="19"/>
      <c r="V12" s="19"/>
      <c r="W12" s="10">
        <f aca="true" t="shared" si="3" ref="W12:W17">SUM(K12:V12)</f>
        <v>17</v>
      </c>
      <c r="X12" s="19">
        <f>VLOOKUP($B$12,'[1]ACT NUM11'!$Y$3:$AG$34,2,FALSE)</f>
        <v>30</v>
      </c>
      <c r="Y12" s="19">
        <f>VLOOKUP($B$12,'[1]ACT NUM11'!$Y$3:$AG$34,3,FALSE)</f>
        <v>0</v>
      </c>
      <c r="Z12" s="19">
        <f>VLOOKUP($B$12,'[1]ACT NUM11'!$Y$3:$AG$34,4,FALSE)</f>
        <v>1</v>
      </c>
      <c r="AA12" s="19">
        <f>VLOOKUP($B$12,'[1]ACT NUM11'!$Y$3:$AG$34,5,FALSE)</f>
        <v>0</v>
      </c>
      <c r="AB12" s="19">
        <f>VLOOKUP($B$12,'[1]ACT NUM11'!$Y$3:$AG$34,6,FALSE)</f>
        <v>0</v>
      </c>
      <c r="AC12" s="19">
        <f>VLOOKUP($B$12,'[1]ACT NUM11'!$Y$3:$AG$34,7,FALSE)</f>
        <v>0</v>
      </c>
      <c r="AD12" s="19">
        <f>VLOOKUP($B$12,'[1]ACT NUM11'!$Y$3:$AG$34,8,FALSE)</f>
        <v>0</v>
      </c>
      <c r="AE12" s="19"/>
      <c r="AF12" s="19"/>
      <c r="AG12" s="19"/>
      <c r="AH12" s="19"/>
      <c r="AI12" s="19"/>
      <c r="AJ12" s="10">
        <f aca="true" t="shared" si="4" ref="AJ12:AJ17">SUM(X12:AI12)</f>
        <v>31</v>
      </c>
      <c r="AK12" s="77">
        <f aca="true" t="shared" si="5" ref="AK12:AK17">+AL12+AM12</f>
        <v>927.22</v>
      </c>
      <c r="AL12" s="77">
        <f>6641*0.1</f>
        <v>664.1</v>
      </c>
      <c r="AM12" s="77">
        <f>3289*0.08</f>
        <v>263.12</v>
      </c>
      <c r="AN12" s="75"/>
      <c r="AO12" s="75"/>
      <c r="AQ12" s="75"/>
      <c r="AR12" s="75"/>
      <c r="AT12" s="75"/>
    </row>
    <row r="13" spans="1:46" s="68" customFormat="1" ht="13.5" thickBot="1">
      <c r="A13" s="1" t="s">
        <v>53</v>
      </c>
      <c r="B13" s="65" t="s">
        <v>80</v>
      </c>
      <c r="C13" s="85">
        <f>+D13/'Meta Corte Hosp'!Q40</f>
        <v>1.1017080129155683</v>
      </c>
      <c r="D13" s="90">
        <f t="shared" si="0"/>
        <v>0.2919526234226256</v>
      </c>
      <c r="E13" s="10">
        <v>386</v>
      </c>
      <c r="F13" s="17">
        <f t="shared" si="1"/>
        <v>392</v>
      </c>
      <c r="G13" s="10">
        <v>419</v>
      </c>
      <c r="H13" s="91">
        <f t="shared" si="2"/>
        <v>422</v>
      </c>
      <c r="I13" s="91"/>
      <c r="J13" s="96"/>
      <c r="K13" s="19">
        <f>VLOOKUP($B$13,'[1]ACT NUM11'!$G$2:$O$85,2,FALSE)</f>
        <v>2</v>
      </c>
      <c r="L13" s="19">
        <f>VLOOKUP($B$13,'[1]ACT NUM11'!$G$2:$O$85,3,FALSE)</f>
        <v>1</v>
      </c>
      <c r="M13" s="19">
        <f>VLOOKUP($B$13,'[1]ACT NUM11'!$G$2:$O$85,4,FALSE)</f>
        <v>3</v>
      </c>
      <c r="N13" s="19">
        <f>VLOOKUP($B$13,'[1]ACT NUM11'!$G$2:$O$85,5,FALSE)</f>
        <v>0</v>
      </c>
      <c r="O13" s="19">
        <f>VLOOKUP($B$13,'[1]ACT NUM11'!$G$2:$O$85,6,FALSE)</f>
        <v>8</v>
      </c>
      <c r="P13" s="19">
        <f>VLOOKUP($B$13,'[1]ACT NUM11'!$G$2:$O$85,7,FALSE)</f>
        <v>8</v>
      </c>
      <c r="Q13" s="19">
        <f>VLOOKUP($B$13,'[1]ACT NUM11'!$G$2:$O$85,8,FALSE)</f>
        <v>3</v>
      </c>
      <c r="R13" s="19"/>
      <c r="S13" s="19"/>
      <c r="T13" s="20"/>
      <c r="U13" s="19"/>
      <c r="V13" s="19"/>
      <c r="W13" s="10">
        <f t="shared" si="3"/>
        <v>25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4"/>
        <v>0</v>
      </c>
      <c r="AK13" s="77">
        <f t="shared" si="5"/>
        <v>1445.44</v>
      </c>
      <c r="AL13" s="77">
        <f>10836*0.1</f>
        <v>1083.6000000000001</v>
      </c>
      <c r="AM13" s="77">
        <f>4523*0.08</f>
        <v>361.84000000000003</v>
      </c>
      <c r="AN13" s="75"/>
      <c r="AO13" s="75"/>
      <c r="AQ13" s="75"/>
      <c r="AR13" s="75"/>
      <c r="AT13" s="75"/>
    </row>
    <row r="14" spans="1:46" s="68" customFormat="1" ht="13.5" thickBot="1">
      <c r="A14" s="1" t="s">
        <v>54</v>
      </c>
      <c r="B14" s="65" t="s">
        <v>81</v>
      </c>
      <c r="C14" s="85">
        <f>+D14/'Meta Corte Hosp'!Q41</f>
        <v>0.7342527034171401</v>
      </c>
      <c r="D14" s="90">
        <f t="shared" si="0"/>
        <v>0.14134364540779948</v>
      </c>
      <c r="E14" s="10">
        <v>256</v>
      </c>
      <c r="F14" s="17">
        <f t="shared" si="1"/>
        <v>269</v>
      </c>
      <c r="G14" s="10">
        <v>334</v>
      </c>
      <c r="H14" s="91">
        <f t="shared" si="2"/>
        <v>337</v>
      </c>
      <c r="I14" s="91"/>
      <c r="J14" s="96"/>
      <c r="K14" s="19">
        <f>VLOOKUP($B$14,'[1]ACT NUM11'!$G$2:$O$85,2,FALSE)</f>
        <v>3</v>
      </c>
      <c r="L14" s="19">
        <f>VLOOKUP($B$14,'[1]ACT NUM11'!$G$2:$O$85,3,FALSE)</f>
        <v>8</v>
      </c>
      <c r="M14" s="19">
        <f>VLOOKUP($B$14,'[1]ACT NUM11'!$G$2:$O$85,4,FALSE)</f>
        <v>2</v>
      </c>
      <c r="N14" s="19">
        <f>VLOOKUP($B$14,'[1]ACT NUM11'!$G$2:$O$85,5,FALSE)</f>
        <v>1</v>
      </c>
      <c r="O14" s="19">
        <f>VLOOKUP($B$14,'[1]ACT NUM11'!$G$2:$O$85,6,FALSE)</f>
        <v>2</v>
      </c>
      <c r="P14" s="19">
        <f>VLOOKUP($B$14,'[1]ACT NUM11'!$G$2:$O$85,7,FALSE)</f>
        <v>4</v>
      </c>
      <c r="Q14" s="19">
        <f>VLOOKUP($B$14,'[1]ACT NUM11'!$G$2:$O$85,8,FALSE)</f>
        <v>3</v>
      </c>
      <c r="R14" s="19"/>
      <c r="S14" s="19"/>
      <c r="T14" s="20"/>
      <c r="U14" s="19"/>
      <c r="V14" s="19"/>
      <c r="W14" s="10">
        <f t="shared" si="3"/>
        <v>23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4"/>
        <v>0</v>
      </c>
      <c r="AK14" s="77">
        <f t="shared" si="5"/>
        <v>2384.26</v>
      </c>
      <c r="AL14" s="77">
        <f>17253*0.1</f>
        <v>1725.3000000000002</v>
      </c>
      <c r="AM14" s="77">
        <f>8237*0.08</f>
        <v>658.96</v>
      </c>
      <c r="AN14" s="75"/>
      <c r="AO14" s="75"/>
      <c r="AQ14" s="75"/>
      <c r="AR14" s="75"/>
      <c r="AT14" s="75"/>
    </row>
    <row r="15" spans="1:46" s="68" customFormat="1" ht="13.5" thickBot="1">
      <c r="A15" s="1" t="s">
        <v>55</v>
      </c>
      <c r="B15" s="65" t="s">
        <v>82</v>
      </c>
      <c r="C15" s="85">
        <f>+D15/'Meta Corte Hosp'!Q42</f>
        <v>0.867025526219901</v>
      </c>
      <c r="D15" s="90">
        <f t="shared" si="0"/>
        <v>0.18146844263782527</v>
      </c>
      <c r="E15" s="10">
        <v>154</v>
      </c>
      <c r="F15" s="17">
        <f t="shared" si="1"/>
        <v>160</v>
      </c>
      <c r="G15" s="10">
        <v>195</v>
      </c>
      <c r="H15" s="91">
        <f t="shared" si="2"/>
        <v>200</v>
      </c>
      <c r="I15" s="91"/>
      <c r="J15" s="96"/>
      <c r="K15" s="19">
        <f>VLOOKUP($B$15,'[1]ACT NUM11'!$G$2:$O$85,2,FALSE)</f>
        <v>0</v>
      </c>
      <c r="L15" s="19">
        <f>VLOOKUP($B$15,'[1]ACT NUM11'!$G$2:$O$85,3,FALSE)</f>
        <v>0</v>
      </c>
      <c r="M15" s="19">
        <f>VLOOKUP($B$15,'[1]ACT NUM11'!$G$2:$O$85,4,FALSE)</f>
        <v>6</v>
      </c>
      <c r="N15" s="19">
        <f>VLOOKUP($B$15,'[1]ACT NUM11'!$G$2:$O$85,5,FALSE)</f>
        <v>8</v>
      </c>
      <c r="O15" s="19">
        <f>VLOOKUP($B$15,'[1]ACT NUM11'!$G$2:$O$85,6,FALSE)</f>
        <v>3</v>
      </c>
      <c r="P15" s="19">
        <f>VLOOKUP($B$15,'[1]ACT NUM11'!$G$2:$O$85,7,FALSE)</f>
        <v>0</v>
      </c>
      <c r="Q15" s="19">
        <f>VLOOKUP($B$15,'[1]ACT NUM11'!$G$2:$O$85,8,FALSE)</f>
        <v>5</v>
      </c>
      <c r="R15" s="19"/>
      <c r="S15" s="19"/>
      <c r="T15" s="20"/>
      <c r="U15" s="19"/>
      <c r="V15" s="19"/>
      <c r="W15" s="10">
        <f t="shared" si="3"/>
        <v>22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4"/>
        <v>0</v>
      </c>
      <c r="AK15" s="77">
        <f t="shared" si="5"/>
        <v>1102.1200000000001</v>
      </c>
      <c r="AL15" s="77">
        <f>8174*0.1</f>
        <v>817.4000000000001</v>
      </c>
      <c r="AM15" s="77">
        <f>3559*0.08</f>
        <v>284.72</v>
      </c>
      <c r="AN15" s="75"/>
      <c r="AO15" s="75"/>
      <c r="AQ15" s="75"/>
      <c r="AR15" s="75"/>
      <c r="AT15" s="75"/>
    </row>
    <row r="16" spans="1:46" s="68" customFormat="1" ht="13.5" thickBot="1">
      <c r="A16" s="1" t="s">
        <v>56</v>
      </c>
      <c r="B16" s="65" t="s">
        <v>83</v>
      </c>
      <c r="C16" s="85">
        <f>+D16/'Meta Corte Hosp'!Q43</f>
        <v>1.370759342698118</v>
      </c>
      <c r="D16" s="90">
        <f t="shared" si="0"/>
        <v>0.2638711734693877</v>
      </c>
      <c r="E16" s="10">
        <v>284</v>
      </c>
      <c r="F16" s="17">
        <f t="shared" si="1"/>
        <v>295</v>
      </c>
      <c r="G16" s="10">
        <v>327</v>
      </c>
      <c r="H16" s="91">
        <f t="shared" si="2"/>
        <v>331</v>
      </c>
      <c r="I16" s="91"/>
      <c r="J16" s="96"/>
      <c r="K16" s="19">
        <f>VLOOKUP($B$16,'[1]ACT NUM11'!$G$2:$O$85,2,FALSE)</f>
        <v>5</v>
      </c>
      <c r="L16" s="19">
        <f>VLOOKUP($B$16,'[1]ACT NUM11'!$G$2:$O$85,3,FALSE)</f>
        <v>2</v>
      </c>
      <c r="M16" s="19">
        <f>VLOOKUP($B$16,'[1]ACT NUM11'!$G$2:$O$85,4,FALSE)</f>
        <v>5</v>
      </c>
      <c r="N16" s="19">
        <f>VLOOKUP($B$16,'[1]ACT NUM11'!$G$2:$O$85,5,FALSE)</f>
        <v>2</v>
      </c>
      <c r="O16" s="19">
        <f>VLOOKUP($B$16,'[1]ACT NUM11'!$G$2:$O$85,6,FALSE)</f>
        <v>4</v>
      </c>
      <c r="P16" s="19">
        <f>VLOOKUP($B$16,'[1]ACT NUM11'!$G$2:$O$85,7,FALSE)</f>
        <v>4</v>
      </c>
      <c r="Q16" s="19">
        <f>VLOOKUP($B$16,'[1]ACT NUM11'!$G$2:$O$85,8,FALSE)</f>
        <v>7</v>
      </c>
      <c r="R16" s="19"/>
      <c r="S16" s="19"/>
      <c r="T16" s="20"/>
      <c r="U16" s="19"/>
      <c r="V16" s="19"/>
      <c r="W16" s="10">
        <f t="shared" si="3"/>
        <v>29</v>
      </c>
      <c r="X16" s="19">
        <f>VLOOKUP($B$16,'[1]ACT NUM11'!$Y$3:$AG$34,2,FALSE)</f>
        <v>0</v>
      </c>
      <c r="Y16" s="19">
        <f>VLOOKUP($B$16,'[1]ACT NUM11'!$Y$3:$AG$34,3,FALSE)</f>
        <v>0</v>
      </c>
      <c r="Z16" s="19">
        <f>VLOOKUP($B$16,'[1]ACT NUM11'!$Y$3:$AG$34,4,FALSE)</f>
        <v>1</v>
      </c>
      <c r="AA16" s="19">
        <f>VLOOKUP($B$16,'[1]ACT NUM11'!$Y$3:$AG$34,5,FALSE)</f>
        <v>1</v>
      </c>
      <c r="AB16" s="19">
        <f>VLOOKUP($B$16,'[1]ACT NUM11'!$Y$3:$AG$34,6,FALSE)</f>
        <v>6</v>
      </c>
      <c r="AC16" s="19">
        <f>VLOOKUP($B$16,'[1]ACT NUM11'!$Y$3:$AG$34,7,FALSE)</f>
        <v>1</v>
      </c>
      <c r="AD16" s="19">
        <f>VLOOKUP($B$16,'[1]ACT NUM11'!$Y$3:$AG$34,8,FALSE)</f>
        <v>3</v>
      </c>
      <c r="AE16" s="19"/>
      <c r="AF16" s="19"/>
      <c r="AG16" s="19"/>
      <c r="AH16" s="19"/>
      <c r="AI16" s="19"/>
      <c r="AJ16" s="10">
        <f t="shared" si="4"/>
        <v>12</v>
      </c>
      <c r="AK16" s="77">
        <f t="shared" si="5"/>
        <v>1254.4</v>
      </c>
      <c r="AL16" s="77">
        <f>8960*0.1</f>
        <v>896</v>
      </c>
      <c r="AM16" s="77">
        <f>4480*0.08</f>
        <v>358.40000000000003</v>
      </c>
      <c r="AN16" s="75"/>
      <c r="AO16" s="75"/>
      <c r="AQ16" s="75"/>
      <c r="AR16" s="75"/>
      <c r="AT16" s="75"/>
    </row>
    <row r="17" spans="1:46" s="68" customFormat="1" ht="15.75" customHeight="1" thickBot="1">
      <c r="A17" s="1" t="s">
        <v>57</v>
      </c>
      <c r="B17" s="65" t="s">
        <v>84</v>
      </c>
      <c r="C17" s="85">
        <f>+D17/'Meta Corte Hosp'!Q44</f>
        <v>1.0775605246730935</v>
      </c>
      <c r="D17" s="90">
        <f t="shared" si="0"/>
        <v>0.22997835497835498</v>
      </c>
      <c r="E17" s="10">
        <v>137</v>
      </c>
      <c r="F17" s="17">
        <f t="shared" si="1"/>
        <v>142</v>
      </c>
      <c r="G17" s="10">
        <v>152</v>
      </c>
      <c r="H17" s="91">
        <f t="shared" si="2"/>
        <v>153</v>
      </c>
      <c r="I17" s="91"/>
      <c r="J17" s="96"/>
      <c r="K17" s="19">
        <f>VLOOKUP($B$17,'[1]ACT NUM11'!$G$2:$O$85,2,FALSE)</f>
        <v>4</v>
      </c>
      <c r="L17" s="19">
        <f>VLOOKUP($B$17,'[1]ACT NUM11'!$G$2:$O$85,3,FALSE)</f>
        <v>0</v>
      </c>
      <c r="M17" s="19">
        <f>VLOOKUP($B$17,'[1]ACT NUM11'!$G$2:$O$85,4,FALSE)</f>
        <v>4</v>
      </c>
      <c r="N17" s="19">
        <f>VLOOKUP($B$17,'[1]ACT NUM11'!$G$2:$O$85,5,FALSE)</f>
        <v>4</v>
      </c>
      <c r="O17" s="19">
        <f>VLOOKUP($B$17,'[1]ACT NUM11'!$G$2:$O$85,6,FALSE)</f>
        <v>2</v>
      </c>
      <c r="P17" s="19">
        <f>VLOOKUP($B$17,'[1]ACT NUM11'!$G$2:$O$85,7,FALSE)</f>
        <v>1</v>
      </c>
      <c r="Q17" s="19">
        <f>VLOOKUP($B$17,'[1]ACT NUM11'!$G$2:$O$85,8,FALSE)</f>
        <v>1</v>
      </c>
      <c r="R17" s="19"/>
      <c r="S17" s="19"/>
      <c r="T17" s="20"/>
      <c r="U17" s="19"/>
      <c r="V17" s="19"/>
      <c r="W17" s="10">
        <f t="shared" si="3"/>
        <v>16</v>
      </c>
      <c r="X17" s="19">
        <f>VLOOKUP($B$17,'[1]ACT NUM11'!$Y$3:$AG$34,2,FALSE)</f>
        <v>1</v>
      </c>
      <c r="Y17" s="19">
        <f>VLOOKUP($B$17,'[1]ACT NUM11'!$Y$3:$AG$34,3,FALSE)</f>
        <v>1</v>
      </c>
      <c r="Z17" s="19">
        <f>VLOOKUP($B$17,'[1]ACT NUM11'!$Y$3:$AG$34,4,FALSE)</f>
        <v>1</v>
      </c>
      <c r="AA17" s="19">
        <f>VLOOKUP($B$17,'[1]ACT NUM11'!$Y$3:$AG$34,5,FALSE)</f>
        <v>0</v>
      </c>
      <c r="AB17" s="19">
        <f>VLOOKUP($B$17,'[1]ACT NUM11'!$Y$3:$AG$34,6,FALSE)</f>
        <v>1</v>
      </c>
      <c r="AC17" s="19">
        <f>VLOOKUP($B$17,'[1]ACT NUM11'!$Y$3:$AG$34,7,FALSE)</f>
        <v>1</v>
      </c>
      <c r="AD17" s="19">
        <f>VLOOKUP($B$17,'[1]ACT NUM11'!$Y$3:$AG$34,8,FALSE)</f>
        <v>0</v>
      </c>
      <c r="AE17" s="19"/>
      <c r="AF17" s="19"/>
      <c r="AG17" s="19"/>
      <c r="AH17" s="19"/>
      <c r="AI17" s="19"/>
      <c r="AJ17" s="10">
        <f t="shared" si="4"/>
        <v>5</v>
      </c>
      <c r="AK17" s="77">
        <f t="shared" si="5"/>
        <v>665.28</v>
      </c>
      <c r="AL17" s="77">
        <f>4596*0.1</f>
        <v>459.6</v>
      </c>
      <c r="AM17" s="77">
        <f>2571*0.08</f>
        <v>205.68</v>
      </c>
      <c r="AN17" s="75"/>
      <c r="AO17" s="75"/>
      <c r="AQ17" s="75"/>
      <c r="AR17" s="75"/>
      <c r="AT17" s="75"/>
    </row>
    <row r="18" spans="1:39" s="67" customFormat="1" ht="13.5" thickBot="1">
      <c r="A18" s="73"/>
      <c r="B18" s="69" t="s">
        <v>85</v>
      </c>
      <c r="C18" s="79"/>
      <c r="D18" s="79"/>
      <c r="E18" s="22">
        <f>SUM(E12:E17)</f>
        <v>1471</v>
      </c>
      <c r="F18" s="22">
        <f aca="true" t="shared" si="6" ref="F18:AD18">SUM(F12:F17)</f>
        <v>1485</v>
      </c>
      <c r="G18" s="22">
        <f>SUM(G12:G17)</f>
        <v>1696</v>
      </c>
      <c r="H18" s="22">
        <f>SUM(H12:H17)</f>
        <v>1714</v>
      </c>
      <c r="I18" s="22">
        <f>SUM(I12:I17)</f>
        <v>0</v>
      </c>
      <c r="J18" s="22">
        <f>SUM(J12:J17)</f>
        <v>0</v>
      </c>
      <c r="K18" s="22">
        <f t="shared" si="6"/>
        <v>17</v>
      </c>
      <c r="L18" s="22">
        <f t="shared" si="6"/>
        <v>11</v>
      </c>
      <c r="M18" s="22">
        <f t="shared" si="6"/>
        <v>21</v>
      </c>
      <c r="N18" s="22">
        <f t="shared" si="6"/>
        <v>19</v>
      </c>
      <c r="O18" s="22">
        <f t="shared" si="6"/>
        <v>20</v>
      </c>
      <c r="P18" s="22">
        <f t="shared" si="6"/>
        <v>23</v>
      </c>
      <c r="Q18" s="22">
        <f t="shared" si="6"/>
        <v>21</v>
      </c>
      <c r="R18" s="22">
        <f t="shared" si="6"/>
        <v>0</v>
      </c>
      <c r="S18" s="22">
        <f t="shared" si="6"/>
        <v>0</v>
      </c>
      <c r="T18" s="22">
        <f t="shared" si="6"/>
        <v>0</v>
      </c>
      <c r="U18" s="22">
        <f t="shared" si="6"/>
        <v>0</v>
      </c>
      <c r="V18" s="22">
        <f t="shared" si="6"/>
        <v>0</v>
      </c>
      <c r="W18" s="22">
        <f t="shared" si="6"/>
        <v>132</v>
      </c>
      <c r="X18" s="22">
        <f t="shared" si="6"/>
        <v>31</v>
      </c>
      <c r="Y18" s="22">
        <f t="shared" si="6"/>
        <v>1</v>
      </c>
      <c r="Z18" s="22">
        <f t="shared" si="6"/>
        <v>3</v>
      </c>
      <c r="AA18" s="22">
        <f t="shared" si="6"/>
        <v>1</v>
      </c>
      <c r="AB18" s="22">
        <f t="shared" si="6"/>
        <v>7</v>
      </c>
      <c r="AC18" s="22">
        <f t="shared" si="6"/>
        <v>2</v>
      </c>
      <c r="AD18" s="22">
        <f t="shared" si="6"/>
        <v>3</v>
      </c>
      <c r="AE18" s="22">
        <f aca="true" t="shared" si="7" ref="AE18:AM18">SUM(AE12:AE17)</f>
        <v>0</v>
      </c>
      <c r="AF18" s="22">
        <f t="shared" si="7"/>
        <v>0</v>
      </c>
      <c r="AG18" s="22">
        <f t="shared" si="7"/>
        <v>0</v>
      </c>
      <c r="AH18" s="22">
        <f t="shared" si="7"/>
        <v>0</v>
      </c>
      <c r="AI18" s="22">
        <f t="shared" si="7"/>
        <v>0</v>
      </c>
      <c r="AJ18" s="22">
        <f t="shared" si="7"/>
        <v>48</v>
      </c>
      <c r="AK18" s="22">
        <f>SUM(AK12:AK17)</f>
        <v>7778.72</v>
      </c>
      <c r="AL18" s="22">
        <f t="shared" si="7"/>
        <v>5646.000000000001</v>
      </c>
      <c r="AM18" s="22">
        <f t="shared" si="7"/>
        <v>2132.7200000000003</v>
      </c>
    </row>
    <row r="20" ht="15">
      <c r="W20" s="103"/>
    </row>
    <row r="21" spans="23:26" ht="15">
      <c r="W21" s="103"/>
      <c r="Y21" s="103"/>
      <c r="Z21" s="103"/>
    </row>
    <row r="22" ht="15">
      <c r="W22" s="103"/>
    </row>
    <row r="23" ht="15">
      <c r="W23" s="103"/>
    </row>
  </sheetData>
  <sheetProtection/>
  <mergeCells count="13">
    <mergeCell ref="E1:AM1"/>
    <mergeCell ref="A1:A10"/>
    <mergeCell ref="B1:B10"/>
    <mergeCell ref="C1:C11"/>
    <mergeCell ref="D1:D10"/>
    <mergeCell ref="E2:AJ9"/>
    <mergeCell ref="E10:J10"/>
    <mergeCell ref="AK2:AM9"/>
    <mergeCell ref="K10:W10"/>
    <mergeCell ref="X10:AJ10"/>
    <mergeCell ref="AK10:AK11"/>
    <mergeCell ref="AL10:AL11"/>
    <mergeCell ref="AM10:AM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21" customWidth="1"/>
    <col min="7" max="7" width="10.8515625" style="21" customWidth="1"/>
    <col min="8" max="8" width="9.28125" style="21" customWidth="1"/>
    <col min="9" max="9" width="9.421875" style="21" customWidth="1"/>
    <col min="10" max="10" width="7.140625" style="21" bestFit="1" customWidth="1"/>
    <col min="11" max="12" width="9.8515625" style="21" bestFit="1" customWidth="1"/>
    <col min="13" max="17" width="7.28125" style="21" bestFit="1" customWidth="1"/>
    <col min="18" max="22" width="7.421875" style="21" bestFit="1" customWidth="1"/>
    <col min="23" max="23" width="8.00390625" style="21" customWidth="1"/>
    <col min="24" max="24" width="7.140625" style="21" bestFit="1" customWidth="1"/>
    <col min="25" max="25" width="7.00390625" style="21" bestFit="1" customWidth="1"/>
    <col min="26" max="35" width="7.140625" style="21" bestFit="1" customWidth="1"/>
    <col min="36" max="36" width="7.28125" style="21" customWidth="1"/>
    <col min="37" max="37" width="21.8515625" style="21" customWidth="1"/>
  </cols>
  <sheetData>
    <row r="1" spans="1:37" ht="73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42" t="s">
        <v>136</v>
      </c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</row>
    <row r="2" spans="1:37" ht="15" customHeight="1" thickTop="1">
      <c r="A2" s="172"/>
      <c r="B2" s="175"/>
      <c r="C2" s="166"/>
      <c r="D2" s="194"/>
      <c r="E2" s="233" t="s">
        <v>3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5"/>
      <c r="AK2" s="207" t="s">
        <v>4</v>
      </c>
    </row>
    <row r="3" spans="1:37" ht="15" customHeight="1">
      <c r="A3" s="172"/>
      <c r="B3" s="175"/>
      <c r="C3" s="166"/>
      <c r="D3" s="194"/>
      <c r="E3" s="21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36"/>
      <c r="AK3" s="209"/>
    </row>
    <row r="4" spans="1:37" ht="15" customHeight="1">
      <c r="A4" s="172"/>
      <c r="B4" s="175"/>
      <c r="C4" s="166"/>
      <c r="D4" s="194"/>
      <c r="E4" s="21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36"/>
      <c r="AK4" s="209"/>
    </row>
    <row r="5" spans="1:37" ht="15" customHeight="1">
      <c r="A5" s="172"/>
      <c r="B5" s="175"/>
      <c r="C5" s="166"/>
      <c r="D5" s="194"/>
      <c r="E5" s="21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36"/>
      <c r="AK5" s="209"/>
    </row>
    <row r="6" spans="1:37" ht="15" customHeight="1">
      <c r="A6" s="172"/>
      <c r="B6" s="175"/>
      <c r="C6" s="166"/>
      <c r="D6" s="194"/>
      <c r="E6" s="21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36"/>
      <c r="AK6" s="209"/>
    </row>
    <row r="7" spans="1:37" ht="15" customHeight="1">
      <c r="A7" s="172"/>
      <c r="B7" s="175"/>
      <c r="C7" s="166"/>
      <c r="D7" s="194"/>
      <c r="E7" s="21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36"/>
      <c r="AK7" s="209"/>
    </row>
    <row r="8" spans="1:37" ht="15" customHeight="1">
      <c r="A8" s="172"/>
      <c r="B8" s="175"/>
      <c r="C8" s="166"/>
      <c r="D8" s="194"/>
      <c r="E8" s="21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36"/>
      <c r="AK8" s="209"/>
    </row>
    <row r="9" spans="1:37" ht="15.75" customHeight="1" thickBot="1">
      <c r="A9" s="172"/>
      <c r="B9" s="175"/>
      <c r="C9" s="166"/>
      <c r="D9" s="194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37"/>
      <c r="AK9" s="211"/>
    </row>
    <row r="10" spans="1:37" ht="64.5" customHeight="1" thickBot="1" thickTop="1">
      <c r="A10" s="173"/>
      <c r="B10" s="167"/>
      <c r="C10" s="166"/>
      <c r="D10" s="195"/>
      <c r="E10" s="223" t="s">
        <v>137</v>
      </c>
      <c r="F10" s="224"/>
      <c r="G10" s="224"/>
      <c r="H10" s="224"/>
      <c r="I10" s="224"/>
      <c r="J10" s="225"/>
      <c r="K10" s="223" t="s">
        <v>138</v>
      </c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3" t="s">
        <v>139</v>
      </c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5"/>
      <c r="AK10" s="245" t="s">
        <v>140</v>
      </c>
    </row>
    <row r="11" spans="1:37" ht="20.25" customHeight="1" thickBot="1">
      <c r="A11" s="104"/>
      <c r="B11" s="104"/>
      <c r="C11" s="167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9"/>
    </row>
    <row r="12" spans="1:37" s="68" customFormat="1" ht="13.5" thickBot="1">
      <c r="A12" s="1" t="s">
        <v>78</v>
      </c>
      <c r="B12" s="65" t="s">
        <v>79</v>
      </c>
      <c r="C12" s="85">
        <f>+D12/'Meta Corte Hosp'!R39</f>
        <v>1.2519172573892134</v>
      </c>
      <c r="D12" s="90">
        <f aca="true" t="shared" si="0" ref="D12:D17">+H12/AK12</f>
        <v>0.21282593375616632</v>
      </c>
      <c r="E12" s="10">
        <v>500</v>
      </c>
      <c r="F12" s="17">
        <f aca="true" t="shared" si="1" ref="F12:F17">+E12+(K12+L12+M12)-(X12+Y12+Z12)</f>
        <v>446</v>
      </c>
      <c r="G12" s="10">
        <v>312</v>
      </c>
      <c r="H12" s="91">
        <f aca="true" t="shared" si="2" ref="H12:H17">+G12+(Q12+R12)-(AD12+AE12)</f>
        <v>302</v>
      </c>
      <c r="I12" s="18"/>
      <c r="J12" s="98"/>
      <c r="K12" s="107">
        <f>VLOOKUP($B$12,'[1]ACT NUM12'!$G$2:$O$124,2,FALSE)</f>
        <v>25</v>
      </c>
      <c r="L12" s="107">
        <f>VLOOKUP($B$12,'[1]ACT NUM12'!$G$2:$O$124,3,FALSE)</f>
        <v>28</v>
      </c>
      <c r="M12" s="107">
        <f>VLOOKUP($B$12,'[1]ACT NUM12'!$G$2:$O$124,4,FALSE)</f>
        <v>36</v>
      </c>
      <c r="N12" s="107">
        <f>VLOOKUP($B$12,'[1]ACT NUM12'!$G$2:$O$124,5,FALSE)</f>
        <v>9</v>
      </c>
      <c r="O12" s="107">
        <f>VLOOKUP($B$12,'[1]ACT NUM12'!$G$2:$O$124,6,FALSE)</f>
        <v>4</v>
      </c>
      <c r="P12" s="107">
        <f>VLOOKUP($B$12,'[1]ACT NUM12'!$G$2:$O$124,7,FALSE)</f>
        <v>19</v>
      </c>
      <c r="Q12" s="107">
        <f>VLOOKUP($B$12,'[1]ACT NUM12'!$G$2:$O$124,8,FALSE)</f>
        <v>25</v>
      </c>
      <c r="R12" s="107"/>
      <c r="S12" s="107"/>
      <c r="T12" s="107"/>
      <c r="U12" s="107"/>
      <c r="V12" s="107"/>
      <c r="W12" s="10">
        <f aca="true" t="shared" si="3" ref="W12:W17">SUM(K12:V12)</f>
        <v>146</v>
      </c>
      <c r="X12" s="107">
        <f>VLOOKUP($B$12,'[1]ACT NUM12'!$Y$2:$AG$87,2,FALSE)</f>
        <v>74</v>
      </c>
      <c r="Y12" s="107">
        <f>VLOOKUP($B$12,'[1]ACT NUM12'!$Y$2:$AG$87,3,FALSE)</f>
        <v>30</v>
      </c>
      <c r="Z12" s="107">
        <f>VLOOKUP($B$12,'[1]ACT NUM12'!$Y$2:$AG$87,4,FALSE)</f>
        <v>39</v>
      </c>
      <c r="AA12" s="107">
        <f>VLOOKUP($B$12,'[1]ACT NUM12'!$Y$2:$AG$87,5,FALSE)</f>
        <v>29</v>
      </c>
      <c r="AB12" s="107">
        <f>VLOOKUP($B$12,'[1]ACT NUM12'!$Y$2:$AG$87,6,FALSE)</f>
        <v>1</v>
      </c>
      <c r="AC12" s="107">
        <f>VLOOKUP($B$12,'[1]ACT NUM12'!$Y$2:$AG$87,7,FALSE)</f>
        <v>3</v>
      </c>
      <c r="AD12" s="107">
        <f>VLOOKUP($B$12,'[1]ACT NUM12'!$Y$2:$AG$87,8,FALSE)</f>
        <v>35</v>
      </c>
      <c r="AE12" s="19"/>
      <c r="AF12" s="19"/>
      <c r="AG12" s="19"/>
      <c r="AH12" s="19"/>
      <c r="AI12" s="19"/>
      <c r="AJ12" s="10">
        <f aca="true" t="shared" si="4" ref="AJ12:AJ17">SUM(X12:AI12)</f>
        <v>211</v>
      </c>
      <c r="AK12" s="77">
        <f>6450*0.22</f>
        <v>1419</v>
      </c>
    </row>
    <row r="13" spans="1:37" s="68" customFormat="1" ht="13.5" thickBot="1">
      <c r="A13" s="1" t="s">
        <v>53</v>
      </c>
      <c r="B13" s="65" t="s">
        <v>80</v>
      </c>
      <c r="C13" s="85">
        <f>+D13/'Meta Corte Hosp'!R40</f>
        <v>1.4201671914814489</v>
      </c>
      <c r="D13" s="90">
        <f t="shared" si="0"/>
        <v>0.24142842255184632</v>
      </c>
      <c r="E13" s="10">
        <v>673</v>
      </c>
      <c r="F13" s="17">
        <f t="shared" si="1"/>
        <v>729</v>
      </c>
      <c r="G13" s="10">
        <v>533</v>
      </c>
      <c r="H13" s="91">
        <f t="shared" si="2"/>
        <v>556</v>
      </c>
      <c r="I13" s="18"/>
      <c r="J13" s="98"/>
      <c r="K13" s="107">
        <f>VLOOKUP($B$13,'[1]ACT NUM12'!$G$2:$O$124,2,FALSE)</f>
        <v>29</v>
      </c>
      <c r="L13" s="107">
        <f>VLOOKUP($B$13,'[1]ACT NUM12'!$G$2:$O$124,3,FALSE)</f>
        <v>19</v>
      </c>
      <c r="M13" s="107">
        <f>VLOOKUP($B$13,'[1]ACT NUM12'!$G$2:$O$124,4,FALSE)</f>
        <v>37</v>
      </c>
      <c r="N13" s="107">
        <f>VLOOKUP($B$13,'[1]ACT NUM12'!$G$2:$O$124,5,FALSE)</f>
        <v>37</v>
      </c>
      <c r="O13" s="107">
        <f>VLOOKUP($B$13,'[1]ACT NUM12'!$G$2:$O$124,6,FALSE)</f>
        <v>18</v>
      </c>
      <c r="P13" s="107">
        <f>VLOOKUP($B$13,'[1]ACT NUM12'!$G$2:$O$124,7,FALSE)</f>
        <v>30</v>
      </c>
      <c r="Q13" s="107">
        <f>VLOOKUP($B$13,'[1]ACT NUM12'!$G$2:$O$124,8,FALSE)</f>
        <v>24</v>
      </c>
      <c r="R13" s="107"/>
      <c r="S13" s="107"/>
      <c r="T13" s="107"/>
      <c r="U13" s="107"/>
      <c r="V13" s="107"/>
      <c r="W13" s="10">
        <f t="shared" si="3"/>
        <v>194</v>
      </c>
      <c r="X13" s="107">
        <f>VLOOKUP($B$13,'[1]ACT NUM12'!$Y$2:$AG$87,2,FALSE)</f>
        <v>8</v>
      </c>
      <c r="Y13" s="107">
        <f>VLOOKUP($B$13,'[1]ACT NUM12'!$Y$2:$AG$87,3,FALSE)</f>
        <v>14</v>
      </c>
      <c r="Z13" s="107">
        <f>VLOOKUP($B$13,'[1]ACT NUM12'!$Y$2:$AG$87,4,FALSE)</f>
        <v>7</v>
      </c>
      <c r="AA13" s="107">
        <f>VLOOKUP($B$13,'[1]ACT NUM12'!$Y$2:$AG$87,5,FALSE)</f>
        <v>18</v>
      </c>
      <c r="AB13" s="107">
        <f>VLOOKUP($B$13,'[1]ACT NUM12'!$Y$2:$AG$87,6,FALSE)</f>
        <v>20</v>
      </c>
      <c r="AC13" s="107">
        <f>VLOOKUP($B$13,'[1]ACT NUM12'!$Y$2:$AG$87,7,FALSE)</f>
        <v>5</v>
      </c>
      <c r="AD13" s="107">
        <f>VLOOKUP($B$13,'[1]ACT NUM12'!$Y$2:$AG$87,8,FALSE)</f>
        <v>1</v>
      </c>
      <c r="AE13" s="19"/>
      <c r="AF13" s="19"/>
      <c r="AG13" s="19"/>
      <c r="AH13" s="19"/>
      <c r="AI13" s="19"/>
      <c r="AJ13" s="10">
        <f t="shared" si="4"/>
        <v>73</v>
      </c>
      <c r="AK13" s="77">
        <f>10468*0.22</f>
        <v>2302.96</v>
      </c>
    </row>
    <row r="14" spans="1:37" s="68" customFormat="1" ht="13.5" thickBot="1">
      <c r="A14" s="1" t="s">
        <v>54</v>
      </c>
      <c r="B14" s="65" t="s">
        <v>81</v>
      </c>
      <c r="C14" s="85">
        <f>+D14/'Meta Corte Hosp'!R41</f>
        <v>1.235065272004401</v>
      </c>
      <c r="D14" s="90">
        <f t="shared" si="0"/>
        <v>0.20996109624074819</v>
      </c>
      <c r="E14" s="10">
        <v>0</v>
      </c>
      <c r="F14" s="17">
        <f t="shared" si="1"/>
        <v>198</v>
      </c>
      <c r="G14" s="10">
        <v>719</v>
      </c>
      <c r="H14" s="91">
        <f t="shared" si="2"/>
        <v>775</v>
      </c>
      <c r="I14" s="18"/>
      <c r="J14" s="98"/>
      <c r="K14" s="107">
        <f>VLOOKUP($B$14,'[1]ACT NUM12'!$G$2:$O$124,2,FALSE)</f>
        <v>106</v>
      </c>
      <c r="L14" s="107">
        <f>VLOOKUP($B$14,'[1]ACT NUM12'!$G$2:$O$124,3,FALSE)</f>
        <v>0</v>
      </c>
      <c r="M14" s="107">
        <f>VLOOKUP($B$14,'[1]ACT NUM12'!$G$2:$O$124,4,FALSE)</f>
        <v>102</v>
      </c>
      <c r="N14" s="107">
        <f>VLOOKUP($B$14,'[1]ACT NUM12'!$G$2:$O$124,5,FALSE)</f>
        <v>73</v>
      </c>
      <c r="O14" s="107">
        <f>VLOOKUP($B$14,'[1]ACT NUM12'!$G$2:$O$124,6,FALSE)</f>
        <v>84</v>
      </c>
      <c r="P14" s="107">
        <f>VLOOKUP($B$14,'[1]ACT NUM12'!$G$2:$O$124,7,FALSE)</f>
        <v>58</v>
      </c>
      <c r="Q14" s="107">
        <f>VLOOKUP($B$14,'[1]ACT NUM12'!$G$2:$O$124,8,FALSE)</f>
        <v>60</v>
      </c>
      <c r="R14" s="107"/>
      <c r="S14" s="107"/>
      <c r="T14" s="107"/>
      <c r="U14" s="107"/>
      <c r="V14" s="107"/>
      <c r="W14" s="10">
        <f t="shared" si="3"/>
        <v>483</v>
      </c>
      <c r="X14" s="107">
        <f>VLOOKUP($B$14,'[1]ACT NUM12'!$Y$2:$AG$87,2,FALSE)</f>
        <v>0</v>
      </c>
      <c r="Y14" s="107">
        <f>VLOOKUP($B$14,'[1]ACT NUM12'!$Y$2:$AG$87,3,FALSE)</f>
        <v>0</v>
      </c>
      <c r="Z14" s="107">
        <f>VLOOKUP($B$14,'[1]ACT NUM12'!$Y$2:$AG$87,4,FALSE)</f>
        <v>10</v>
      </c>
      <c r="AA14" s="107">
        <f>VLOOKUP($B$14,'[1]ACT NUM12'!$Y$2:$AG$87,5,FALSE)</f>
        <v>0</v>
      </c>
      <c r="AB14" s="107">
        <f>VLOOKUP($B$14,'[1]ACT NUM12'!$Y$2:$AG$87,6,FALSE)</f>
        <v>0</v>
      </c>
      <c r="AC14" s="107">
        <f>VLOOKUP($B$14,'[1]ACT NUM12'!$Y$2:$AG$87,7,FALSE)</f>
        <v>1</v>
      </c>
      <c r="AD14" s="107">
        <f>VLOOKUP($B$14,'[1]ACT NUM12'!$Y$2:$AG$87,8,FALSE)</f>
        <v>4</v>
      </c>
      <c r="AE14" s="19"/>
      <c r="AF14" s="19"/>
      <c r="AG14" s="19"/>
      <c r="AH14" s="19"/>
      <c r="AI14" s="19"/>
      <c r="AJ14" s="10">
        <f t="shared" si="4"/>
        <v>15</v>
      </c>
      <c r="AK14" s="77">
        <f>16778*0.22</f>
        <v>3691.16</v>
      </c>
    </row>
    <row r="15" spans="1:37" s="68" customFormat="1" ht="13.5" thickBot="1">
      <c r="A15" s="1" t="s">
        <v>55</v>
      </c>
      <c r="B15" s="65" t="s">
        <v>82</v>
      </c>
      <c r="C15" s="85">
        <f>+D15/'Meta Corte Hosp'!R42</f>
        <v>0.8090156706335402</v>
      </c>
      <c r="D15" s="90">
        <f t="shared" si="0"/>
        <v>0.13753266400770184</v>
      </c>
      <c r="E15" s="10">
        <v>0</v>
      </c>
      <c r="F15" s="17">
        <f t="shared" si="1"/>
        <v>97</v>
      </c>
      <c r="G15" s="10">
        <v>251</v>
      </c>
      <c r="H15" s="91">
        <f t="shared" si="2"/>
        <v>240</v>
      </c>
      <c r="I15" s="18"/>
      <c r="J15" s="98"/>
      <c r="K15" s="107">
        <f>VLOOKUP($B$15,'[1]ACT NUM12'!$G$2:$O$124,2,FALSE)</f>
        <v>27</v>
      </c>
      <c r="L15" s="107">
        <f>VLOOKUP($B$15,'[1]ACT NUM12'!$G$2:$O$124,3,FALSE)</f>
        <v>53</v>
      </c>
      <c r="M15" s="107">
        <f>VLOOKUP($B$15,'[1]ACT NUM12'!$G$2:$O$124,4,FALSE)</f>
        <v>42</v>
      </c>
      <c r="N15" s="107">
        <f>VLOOKUP($B$15,'[1]ACT NUM12'!$G$2:$O$124,5,FALSE)</f>
        <v>43</v>
      </c>
      <c r="O15" s="107">
        <f>VLOOKUP($B$15,'[1]ACT NUM12'!$G$2:$O$124,6,FALSE)</f>
        <v>51</v>
      </c>
      <c r="P15" s="107">
        <f>VLOOKUP($B$15,'[1]ACT NUM12'!$G$2:$O$124,7,FALSE)</f>
        <v>39</v>
      </c>
      <c r="Q15" s="107">
        <f>VLOOKUP($B$15,'[1]ACT NUM12'!$G$2:$O$124,8,FALSE)</f>
        <v>15</v>
      </c>
      <c r="R15" s="107"/>
      <c r="S15" s="107"/>
      <c r="T15" s="107"/>
      <c r="U15" s="107"/>
      <c r="V15" s="107"/>
      <c r="W15" s="10">
        <f t="shared" si="3"/>
        <v>270</v>
      </c>
      <c r="X15" s="107">
        <f>VLOOKUP($B$15,'[1]ACT NUM12'!$Y$2:$AG$87,2,FALSE)</f>
        <v>5</v>
      </c>
      <c r="Y15" s="107">
        <f>VLOOKUP($B$15,'[1]ACT NUM12'!$Y$2:$AG$87,3,FALSE)</f>
        <v>14</v>
      </c>
      <c r="Z15" s="107">
        <f>VLOOKUP($B$15,'[1]ACT NUM12'!$Y$2:$AG$87,4,FALSE)</f>
        <v>6</v>
      </c>
      <c r="AA15" s="107">
        <f>VLOOKUP($B$15,'[1]ACT NUM12'!$Y$2:$AG$87,5,FALSE)</f>
        <v>4</v>
      </c>
      <c r="AB15" s="107">
        <f>VLOOKUP($B$15,'[1]ACT NUM12'!$Y$2:$AG$87,6,FALSE)</f>
        <v>11</v>
      </c>
      <c r="AC15" s="107">
        <f>VLOOKUP($B$15,'[1]ACT NUM12'!$Y$2:$AG$87,7,FALSE)</f>
        <v>14</v>
      </c>
      <c r="AD15" s="107">
        <f>VLOOKUP($B$15,'[1]ACT NUM12'!$Y$2:$AG$87,8,FALSE)</f>
        <v>26</v>
      </c>
      <c r="AE15" s="19"/>
      <c r="AF15" s="19"/>
      <c r="AG15" s="19"/>
      <c r="AH15" s="19"/>
      <c r="AI15" s="19"/>
      <c r="AJ15" s="10">
        <f t="shared" si="4"/>
        <v>80</v>
      </c>
      <c r="AK15" s="77">
        <f>7932*0.22</f>
        <v>1745.04</v>
      </c>
    </row>
    <row r="16" spans="1:37" s="68" customFormat="1" ht="13.5" thickBot="1">
      <c r="A16" s="1" t="s">
        <v>56</v>
      </c>
      <c r="B16" s="65" t="s">
        <v>83</v>
      </c>
      <c r="C16" s="85">
        <f>+D16/'Meta Corte Hosp'!R43</f>
        <v>1.1283913064808908</v>
      </c>
      <c r="D16" s="90">
        <f t="shared" si="0"/>
        <v>0.19182652210175144</v>
      </c>
      <c r="E16" s="10">
        <v>0</v>
      </c>
      <c r="F16" s="17">
        <f t="shared" si="1"/>
        <v>0</v>
      </c>
      <c r="G16" s="10">
        <v>363</v>
      </c>
      <c r="H16" s="91">
        <f t="shared" si="2"/>
        <v>368</v>
      </c>
      <c r="I16" s="77"/>
      <c r="J16" s="98"/>
      <c r="K16" s="107">
        <f>VLOOKUP($B$16,'[1]ACT NUM12'!$G$2:$O$124,2,FALSE)</f>
        <v>0</v>
      </c>
      <c r="L16" s="107">
        <f>VLOOKUP($B$16,'[1]ACT NUM12'!$G$2:$O$124,3,FALSE)</f>
        <v>0</v>
      </c>
      <c r="M16" s="107">
        <f>VLOOKUP($B$16,'[1]ACT NUM12'!$G$2:$O$124,4,FALSE)</f>
        <v>0</v>
      </c>
      <c r="N16" s="107">
        <f>VLOOKUP($B$16,'[1]ACT NUM12'!$G$2:$O$124,5,FALSE)</f>
        <v>0</v>
      </c>
      <c r="O16" s="107">
        <f>VLOOKUP($B$16,'[1]ACT NUM12'!$G$2:$O$124,6,FALSE)</f>
        <v>127</v>
      </c>
      <c r="P16" s="107">
        <f>VLOOKUP($B$16,'[1]ACT NUM12'!$G$2:$O$124,7,FALSE)</f>
        <v>20</v>
      </c>
      <c r="Q16" s="107">
        <f>VLOOKUP($B$16,'[1]ACT NUM12'!$G$2:$O$124,8,FALSE)</f>
        <v>17</v>
      </c>
      <c r="R16" s="107"/>
      <c r="S16" s="107"/>
      <c r="T16" s="107"/>
      <c r="U16" s="107"/>
      <c r="V16" s="107"/>
      <c r="W16" s="10">
        <f t="shared" si="3"/>
        <v>164</v>
      </c>
      <c r="X16" s="107">
        <f>VLOOKUP($B$16,'[1]ACT NUM12'!$Y$2:$AG$87,2,FALSE)</f>
        <v>0</v>
      </c>
      <c r="Y16" s="107">
        <f>VLOOKUP($B$16,'[1]ACT NUM12'!$Y$2:$AG$87,3,FALSE)</f>
        <v>0</v>
      </c>
      <c r="Z16" s="107">
        <f>VLOOKUP($B$16,'[1]ACT NUM12'!$Y$2:$AG$87,4,FALSE)</f>
        <v>0</v>
      </c>
      <c r="AA16" s="107">
        <f>VLOOKUP($B$16,'[1]ACT NUM12'!$Y$2:$AG$87,5,FALSE)</f>
        <v>0</v>
      </c>
      <c r="AB16" s="107">
        <f>VLOOKUP($B$16,'[1]ACT NUM12'!$Y$2:$AG$87,6,FALSE)</f>
        <v>120</v>
      </c>
      <c r="AC16" s="107">
        <f>VLOOKUP($B$16,'[1]ACT NUM12'!$Y$2:$AG$87,7,FALSE)</f>
        <v>58</v>
      </c>
      <c r="AD16" s="107">
        <f>VLOOKUP($B$16,'[1]ACT NUM12'!$Y$2:$AG$87,8,FALSE)</f>
        <v>12</v>
      </c>
      <c r="AE16" s="77"/>
      <c r="AF16" s="77"/>
      <c r="AG16" s="77"/>
      <c r="AH16" s="77"/>
      <c r="AI16" s="77"/>
      <c r="AJ16" s="10">
        <f t="shared" si="4"/>
        <v>190</v>
      </c>
      <c r="AK16" s="77">
        <f>8720*0.22</f>
        <v>1918.4</v>
      </c>
    </row>
    <row r="17" spans="1:37" ht="17.25" customHeight="1" thickBot="1">
      <c r="A17" s="1" t="s">
        <v>57</v>
      </c>
      <c r="B17" s="65" t="s">
        <v>84</v>
      </c>
      <c r="C17" s="85">
        <f>+D17/'Meta Corte Hosp'!R44</f>
        <v>0.7028470068843268</v>
      </c>
      <c r="D17" s="90">
        <f t="shared" si="0"/>
        <v>0.11948399117033556</v>
      </c>
      <c r="E17" s="10">
        <v>0</v>
      </c>
      <c r="F17" s="17">
        <f t="shared" si="1"/>
        <v>37</v>
      </c>
      <c r="G17" s="10">
        <v>98</v>
      </c>
      <c r="H17" s="91">
        <f t="shared" si="2"/>
        <v>118</v>
      </c>
      <c r="J17" s="98"/>
      <c r="K17" s="107">
        <f>VLOOKUP($B$17,'[1]ACT NUM12'!$G$2:$O$124,2,FALSE)</f>
        <v>20</v>
      </c>
      <c r="L17" s="107">
        <f>VLOOKUP($B$17,'[1]ACT NUM12'!$G$2:$O$124,3,FALSE)</f>
        <v>7</v>
      </c>
      <c r="M17" s="107">
        <f>VLOOKUP($B$17,'[1]ACT NUM12'!$G$2:$O$124,4,FALSE)</f>
        <v>16</v>
      </c>
      <c r="N17" s="107">
        <f>VLOOKUP($B$17,'[1]ACT NUM12'!$G$2:$O$124,5,FALSE)</f>
        <v>12</v>
      </c>
      <c r="O17" s="107">
        <f>VLOOKUP($B$17,'[1]ACT NUM12'!$G$2:$O$124,6,FALSE)</f>
        <v>29</v>
      </c>
      <c r="P17" s="107">
        <f>VLOOKUP($B$17,'[1]ACT NUM12'!$G$2:$O$124,7,FALSE)</f>
        <v>17</v>
      </c>
      <c r="Q17" s="107">
        <f>VLOOKUP($B$17,'[1]ACT NUM12'!$G$2:$O$124,8,FALSE)</f>
        <v>25</v>
      </c>
      <c r="R17" s="107"/>
      <c r="S17" s="107"/>
      <c r="T17" s="107"/>
      <c r="U17" s="107"/>
      <c r="V17" s="107"/>
      <c r="W17" s="10">
        <f t="shared" si="3"/>
        <v>126</v>
      </c>
      <c r="X17" s="107">
        <f>VLOOKUP($B$17,'[1]ACT NUM12'!$Y$2:$AG$87,2,FALSE)</f>
        <v>4</v>
      </c>
      <c r="Y17" s="107">
        <f>VLOOKUP($B$17,'[1]ACT NUM12'!$Y$2:$AG$87,3,FALSE)</f>
        <v>1</v>
      </c>
      <c r="Z17" s="107">
        <f>VLOOKUP($B$17,'[1]ACT NUM12'!$Y$2:$AG$87,4,FALSE)</f>
        <v>1</v>
      </c>
      <c r="AA17" s="107">
        <f>VLOOKUP($B$17,'[1]ACT NUM12'!$Y$2:$AG$87,5,FALSE)</f>
        <v>2</v>
      </c>
      <c r="AB17" s="107">
        <f>VLOOKUP($B$17,'[1]ACT NUM12'!$Y$2:$AG$87,6,FALSE)</f>
        <v>1</v>
      </c>
      <c r="AC17" s="107">
        <f>VLOOKUP($B$17,'[1]ACT NUM12'!$Y$2:$AG$87,7,FALSE)</f>
        <v>6</v>
      </c>
      <c r="AD17" s="107">
        <f>VLOOKUP($B$17,'[1]ACT NUM12'!$Y$2:$AG$87,8,FALSE)</f>
        <v>5</v>
      </c>
      <c r="AJ17" s="10">
        <f t="shared" si="4"/>
        <v>20</v>
      </c>
      <c r="AK17" s="77">
        <f>4489*0.22</f>
        <v>987.58</v>
      </c>
    </row>
    <row r="18" spans="1:37" ht="15">
      <c r="A18" s="68"/>
      <c r="B18" s="69" t="s">
        <v>141</v>
      </c>
      <c r="E18" s="124">
        <f aca="true" t="shared" si="5" ref="E18:J18">SUM(E12:E17)</f>
        <v>1173</v>
      </c>
      <c r="F18" s="124">
        <f t="shared" si="5"/>
        <v>1507</v>
      </c>
      <c r="G18" s="124">
        <f>SUM(G12:G17)</f>
        <v>2276</v>
      </c>
      <c r="H18" s="124">
        <f>SUM(H12:H17)</f>
        <v>2359</v>
      </c>
      <c r="I18" s="124">
        <f t="shared" si="5"/>
        <v>0</v>
      </c>
      <c r="J18" s="124">
        <f t="shared" si="5"/>
        <v>0</v>
      </c>
      <c r="K18" s="76">
        <f aca="true" t="shared" si="6" ref="K18:AI18">SUM(K12:K17)</f>
        <v>207</v>
      </c>
      <c r="L18" s="76">
        <f t="shared" si="6"/>
        <v>107</v>
      </c>
      <c r="M18" s="76">
        <f t="shared" si="6"/>
        <v>233</v>
      </c>
      <c r="N18" s="76">
        <f t="shared" si="6"/>
        <v>174</v>
      </c>
      <c r="O18" s="76">
        <f t="shared" si="6"/>
        <v>313</v>
      </c>
      <c r="P18" s="76">
        <f t="shared" si="6"/>
        <v>183</v>
      </c>
      <c r="Q18" s="76">
        <f t="shared" si="6"/>
        <v>166</v>
      </c>
      <c r="R18" s="76">
        <f t="shared" si="6"/>
        <v>0</v>
      </c>
      <c r="S18" s="76">
        <f t="shared" si="6"/>
        <v>0</v>
      </c>
      <c r="T18" s="76">
        <f t="shared" si="6"/>
        <v>0</v>
      </c>
      <c r="U18" s="76">
        <f t="shared" si="6"/>
        <v>0</v>
      </c>
      <c r="V18" s="76">
        <f t="shared" si="6"/>
        <v>0</v>
      </c>
      <c r="W18" s="124">
        <f>SUM(W12:W17)</f>
        <v>1383</v>
      </c>
      <c r="X18" s="76">
        <f t="shared" si="6"/>
        <v>91</v>
      </c>
      <c r="Y18" s="76">
        <f t="shared" si="6"/>
        <v>59</v>
      </c>
      <c r="Z18" s="76">
        <f t="shared" si="6"/>
        <v>63</v>
      </c>
      <c r="AA18" s="76">
        <f t="shared" si="6"/>
        <v>53</v>
      </c>
      <c r="AB18" s="76">
        <f t="shared" si="6"/>
        <v>153</v>
      </c>
      <c r="AC18" s="76">
        <f t="shared" si="6"/>
        <v>87</v>
      </c>
      <c r="AD18" s="76">
        <f t="shared" si="6"/>
        <v>83</v>
      </c>
      <c r="AE18" s="76">
        <f t="shared" si="6"/>
        <v>0</v>
      </c>
      <c r="AF18" s="76">
        <f t="shared" si="6"/>
        <v>0</v>
      </c>
      <c r="AG18" s="76">
        <f t="shared" si="6"/>
        <v>0</v>
      </c>
      <c r="AH18" s="76">
        <f t="shared" si="6"/>
        <v>0</v>
      </c>
      <c r="AI18" s="76">
        <f t="shared" si="6"/>
        <v>0</v>
      </c>
      <c r="AJ18" s="124">
        <f>SUM(AJ12:AJ17)</f>
        <v>589</v>
      </c>
      <c r="AK18" s="124">
        <f>SUM(AK12:AK17)</f>
        <v>12064.14</v>
      </c>
    </row>
  </sheetData>
  <sheetProtection/>
  <mergeCells count="11">
    <mergeCell ref="AK2:AK9"/>
    <mergeCell ref="E10:J10"/>
    <mergeCell ref="K10:W10"/>
    <mergeCell ref="X10:AJ10"/>
    <mergeCell ref="AK10:AK11"/>
    <mergeCell ref="A1:A10"/>
    <mergeCell ref="B1:B10"/>
    <mergeCell ref="C1:C11"/>
    <mergeCell ref="D1:D10"/>
    <mergeCell ref="E1:AK1"/>
    <mergeCell ref="E2:A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68" bestFit="1" customWidth="1"/>
    <col min="2" max="2" width="36.7109375" style="68" bestFit="1" customWidth="1"/>
    <col min="3" max="3" width="14.421875" style="108" customWidth="1"/>
    <col min="4" max="4" width="14.140625" style="108" customWidth="1"/>
    <col min="5" max="6" width="8.421875" style="116" bestFit="1" customWidth="1"/>
    <col min="7" max="16" width="9.7109375" style="108" bestFit="1" customWidth="1"/>
    <col min="17" max="17" width="11.7109375" style="108" bestFit="1" customWidth="1"/>
    <col min="18" max="16384" width="11.421875" style="108" customWidth="1"/>
  </cols>
  <sheetData>
    <row r="1" spans="1:19" ht="73.5" customHeight="1" thickBot="1" thickTop="1">
      <c r="A1" s="246" t="s">
        <v>0</v>
      </c>
      <c r="B1" s="249" t="s">
        <v>1</v>
      </c>
      <c r="C1" s="249" t="s">
        <v>63</v>
      </c>
      <c r="D1" s="253" t="s">
        <v>60</v>
      </c>
      <c r="E1" s="256" t="s">
        <v>142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19" ht="15" customHeight="1">
      <c r="A2" s="247"/>
      <c r="B2" s="250"/>
      <c r="C2" s="252"/>
      <c r="D2" s="254"/>
      <c r="E2" s="258" t="s">
        <v>3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8" t="s">
        <v>4</v>
      </c>
      <c r="S2" s="259"/>
    </row>
    <row r="3" spans="1:19" ht="15" customHeight="1">
      <c r="A3" s="247"/>
      <c r="B3" s="250"/>
      <c r="C3" s="252"/>
      <c r="D3" s="254"/>
      <c r="E3" s="260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0"/>
      <c r="S3" s="261"/>
    </row>
    <row r="4" spans="1:19" ht="15" customHeight="1">
      <c r="A4" s="247"/>
      <c r="B4" s="250"/>
      <c r="C4" s="252"/>
      <c r="D4" s="254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0"/>
      <c r="S4" s="261"/>
    </row>
    <row r="5" spans="1:19" ht="15" customHeight="1">
      <c r="A5" s="247"/>
      <c r="B5" s="250"/>
      <c r="C5" s="252"/>
      <c r="D5" s="254"/>
      <c r="E5" s="260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0"/>
      <c r="S5" s="261"/>
    </row>
    <row r="6" spans="1:19" ht="15" customHeight="1">
      <c r="A6" s="247"/>
      <c r="B6" s="250"/>
      <c r="C6" s="252"/>
      <c r="D6" s="254"/>
      <c r="E6" s="260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0"/>
      <c r="S6" s="261"/>
    </row>
    <row r="7" spans="1:19" ht="15" customHeight="1">
      <c r="A7" s="247"/>
      <c r="B7" s="250"/>
      <c r="C7" s="252"/>
      <c r="D7" s="254"/>
      <c r="E7" s="260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0"/>
      <c r="S7" s="261"/>
    </row>
    <row r="8" spans="1:19" ht="15" customHeight="1">
      <c r="A8" s="247"/>
      <c r="B8" s="250"/>
      <c r="C8" s="252"/>
      <c r="D8" s="254"/>
      <c r="E8" s="260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0"/>
      <c r="S8" s="261"/>
    </row>
    <row r="9" spans="1:19" ht="15.75" customHeight="1" thickBot="1">
      <c r="A9" s="247"/>
      <c r="B9" s="250"/>
      <c r="C9" s="252"/>
      <c r="D9" s="254"/>
      <c r="E9" s="262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2"/>
      <c r="S9" s="263"/>
    </row>
    <row r="10" spans="1:19" ht="57.75" customHeight="1" thickBot="1">
      <c r="A10" s="248"/>
      <c r="B10" s="251"/>
      <c r="C10" s="252"/>
      <c r="D10" s="255"/>
      <c r="E10" s="264" t="s">
        <v>143</v>
      </c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5"/>
      <c r="R10" s="266" t="s">
        <v>144</v>
      </c>
      <c r="S10" s="266"/>
    </row>
    <row r="11" spans="1:19" ht="33" thickBot="1">
      <c r="A11" s="109"/>
      <c r="B11" s="109"/>
      <c r="C11" s="251"/>
      <c r="D11" s="110" t="s">
        <v>61</v>
      </c>
      <c r="E11" s="111" t="s">
        <v>7</v>
      </c>
      <c r="F11" s="111" t="s">
        <v>8</v>
      </c>
      <c r="G11" s="110" t="s">
        <v>9</v>
      </c>
      <c r="H11" s="110" t="s">
        <v>10</v>
      </c>
      <c r="I11" s="110" t="s">
        <v>11</v>
      </c>
      <c r="J11" s="110" t="s">
        <v>12</v>
      </c>
      <c r="K11" s="110" t="s">
        <v>13</v>
      </c>
      <c r="L11" s="110" t="s">
        <v>14</v>
      </c>
      <c r="M11" s="110" t="s">
        <v>15</v>
      </c>
      <c r="N11" s="110" t="s">
        <v>16</v>
      </c>
      <c r="O11" s="110" t="s">
        <v>17</v>
      </c>
      <c r="P11" s="110" t="s">
        <v>18</v>
      </c>
      <c r="Q11" s="110" t="s">
        <v>19</v>
      </c>
      <c r="R11" s="267"/>
      <c r="S11" s="267"/>
    </row>
    <row r="12" spans="1:19" s="68" customFormat="1" ht="13.5" thickBot="1">
      <c r="A12" s="1" t="s">
        <v>78</v>
      </c>
      <c r="B12" s="65" t="s">
        <v>79</v>
      </c>
      <c r="C12" s="85">
        <f>+D12/'Meta Corte Hosp'!S39</f>
        <v>0.9184845005740527</v>
      </c>
      <c r="D12" s="82">
        <f aca="true" t="shared" si="0" ref="D12:D17">+Q12/R12</f>
        <v>0.08955223880597014</v>
      </c>
      <c r="E12" s="112">
        <f>VLOOKUP($B$12,'[1]NUM13'!$G$2:$O$91,2,FALSE)</f>
        <v>0</v>
      </c>
      <c r="F12" s="112">
        <f>VLOOKUP($B$12,'[1]NUM13'!$G$2:$O$91,3,FALSE)</f>
        <v>0</v>
      </c>
      <c r="G12" s="112">
        <f>VLOOKUP($B$12,'[1]NUM13'!$G$2:$O$91,4,FALSE)</f>
        <v>6</v>
      </c>
      <c r="H12" s="112">
        <f>VLOOKUP($B$12,'[1]NUM13'!$G$2:$O$91,5,FALSE)</f>
        <v>36</v>
      </c>
      <c r="I12" s="112">
        <f>VLOOKUP($B$12,'[1]NUM13'!$G$2:$O$91,6,FALSE)</f>
        <v>0</v>
      </c>
      <c r="J12" s="112">
        <f>VLOOKUP($B$12,'[1]NUM13'!$G$2:$O$91,7,FALSE)</f>
        <v>0</v>
      </c>
      <c r="K12" s="112">
        <f>VLOOKUP($B$12,'[1]NUM13'!$G$2:$O$91,8,FALSE)</f>
        <v>0</v>
      </c>
      <c r="L12" s="114"/>
      <c r="M12" s="114"/>
      <c r="N12" s="114"/>
      <c r="O12" s="114"/>
      <c r="P12" s="114"/>
      <c r="Q12" s="10">
        <f aca="true" t="shared" si="1" ref="Q12:Q17">SUM(E12:P12)</f>
        <v>42</v>
      </c>
      <c r="R12" s="268">
        <v>469</v>
      </c>
      <c r="S12" s="269"/>
    </row>
    <row r="13" spans="1:19" s="68" customFormat="1" ht="13.5" thickBot="1">
      <c r="A13" s="1" t="s">
        <v>53</v>
      </c>
      <c r="B13" s="65" t="s">
        <v>80</v>
      </c>
      <c r="C13" s="85">
        <f>+D13/'Meta Corte Hosp'!S40</f>
        <v>0</v>
      </c>
      <c r="D13" s="83">
        <f t="shared" si="0"/>
        <v>0</v>
      </c>
      <c r="E13" s="112"/>
      <c r="F13" s="112"/>
      <c r="G13" s="112"/>
      <c r="H13" s="112"/>
      <c r="I13" s="112"/>
      <c r="J13" s="112"/>
      <c r="K13" s="112"/>
      <c r="L13" s="114"/>
      <c r="M13" s="114"/>
      <c r="N13" s="114"/>
      <c r="O13" s="114"/>
      <c r="P13" s="114"/>
      <c r="Q13" s="10">
        <f t="shared" si="1"/>
        <v>0</v>
      </c>
      <c r="R13" s="268">
        <v>562</v>
      </c>
      <c r="S13" s="269"/>
    </row>
    <row r="14" spans="1:19" s="68" customFormat="1" ht="13.5" thickBot="1">
      <c r="A14" s="1" t="s">
        <v>54</v>
      </c>
      <c r="B14" s="65" t="s">
        <v>81</v>
      </c>
      <c r="C14" s="85">
        <f>+D14/'Meta Corte Hosp'!S41</f>
        <v>0</v>
      </c>
      <c r="D14" s="83">
        <f t="shared" si="0"/>
        <v>0</v>
      </c>
      <c r="E14" s="112"/>
      <c r="F14" s="112"/>
      <c r="G14" s="112"/>
      <c r="H14" s="112"/>
      <c r="I14" s="112"/>
      <c r="J14" s="112"/>
      <c r="K14" s="112"/>
      <c r="L14" s="114"/>
      <c r="M14" s="114"/>
      <c r="N14" s="114"/>
      <c r="O14" s="114"/>
      <c r="P14" s="114"/>
      <c r="Q14" s="10">
        <f t="shared" si="1"/>
        <v>0</v>
      </c>
      <c r="R14" s="268">
        <v>1840</v>
      </c>
      <c r="S14" s="269"/>
    </row>
    <row r="15" spans="1:19" s="68" customFormat="1" ht="13.5" thickBot="1">
      <c r="A15" s="1" t="s">
        <v>55</v>
      </c>
      <c r="B15" s="65" t="s">
        <v>82</v>
      </c>
      <c r="C15" s="85">
        <f>+D15/'Meta Corte Hosp'!S42</f>
        <v>0</v>
      </c>
      <c r="D15" s="83">
        <f t="shared" si="0"/>
        <v>0</v>
      </c>
      <c r="E15" s="112"/>
      <c r="F15" s="112"/>
      <c r="G15" s="112"/>
      <c r="H15" s="112"/>
      <c r="I15" s="112"/>
      <c r="J15" s="112"/>
      <c r="K15" s="112"/>
      <c r="L15" s="114"/>
      <c r="M15" s="114"/>
      <c r="N15" s="114"/>
      <c r="O15" s="114"/>
      <c r="P15" s="114"/>
      <c r="Q15" s="10">
        <f t="shared" si="1"/>
        <v>0</v>
      </c>
      <c r="R15" s="268">
        <v>949</v>
      </c>
      <c r="S15" s="269"/>
    </row>
    <row r="16" spans="1:19" s="67" customFormat="1" ht="13.5" thickBot="1">
      <c r="A16" s="1" t="s">
        <v>56</v>
      </c>
      <c r="B16" s="65" t="s">
        <v>83</v>
      </c>
      <c r="C16" s="85">
        <f>+D16/'Meta Corte Hosp'!S43</f>
        <v>0</v>
      </c>
      <c r="D16" s="83">
        <f t="shared" si="0"/>
        <v>0</v>
      </c>
      <c r="E16" s="112">
        <f>VLOOKUP($B$16,'[1]NUM13'!$G$2:$O$91,2,FALSE)</f>
        <v>0</v>
      </c>
      <c r="F16" s="112">
        <f>VLOOKUP($B$16,'[1]NUM13'!$G$2:$O$91,3,FALSE)</f>
        <v>0</v>
      </c>
      <c r="G16" s="112">
        <f>VLOOKUP($B$16,'[1]NUM13'!$G$2:$O$91,4,FALSE)</f>
        <v>0</v>
      </c>
      <c r="H16" s="112">
        <f>VLOOKUP($B$16,'[1]NUM13'!$G$2:$O$91,5,FALSE)</f>
        <v>0</v>
      </c>
      <c r="I16" s="112">
        <f>VLOOKUP($B$16,'[1]NUM13'!$G$2:$O$91,6,FALSE)</f>
        <v>0</v>
      </c>
      <c r="J16" s="112">
        <f>VLOOKUP($B$16,'[1]NUM13'!$G$2:$O$91,7,FALSE)</f>
        <v>0</v>
      </c>
      <c r="K16" s="112">
        <f>VLOOKUP($B$16,'[1]NUM13'!$G$2:$O$91,8,FALSE)</f>
        <v>0</v>
      </c>
      <c r="L16" s="115"/>
      <c r="M16" s="115"/>
      <c r="N16" s="115"/>
      <c r="O16" s="115"/>
      <c r="P16" s="115"/>
      <c r="Q16" s="10">
        <f t="shared" si="1"/>
        <v>0</v>
      </c>
      <c r="R16" s="268">
        <v>1267</v>
      </c>
      <c r="S16" s="269"/>
    </row>
    <row r="17" spans="1:19" ht="16.5" customHeight="1" thickBot="1">
      <c r="A17" s="1" t="s">
        <v>57</v>
      </c>
      <c r="B17" s="65" t="s">
        <v>84</v>
      </c>
      <c r="C17" s="85">
        <f>+D17/'Meta Corte Hosp'!S44</f>
        <v>0</v>
      </c>
      <c r="D17" s="84">
        <f t="shared" si="0"/>
        <v>0</v>
      </c>
      <c r="E17" s="112"/>
      <c r="F17" s="112"/>
      <c r="G17" s="112"/>
      <c r="H17" s="112"/>
      <c r="I17" s="112"/>
      <c r="J17" s="112"/>
      <c r="K17" s="112"/>
      <c r="Q17" s="10">
        <f t="shared" si="1"/>
        <v>0</v>
      </c>
      <c r="R17" s="268">
        <v>1604</v>
      </c>
      <c r="S17" s="269"/>
    </row>
    <row r="18" spans="1:17" s="122" customFormat="1" ht="14.25">
      <c r="A18" s="70"/>
      <c r="B18" s="69" t="s">
        <v>141</v>
      </c>
      <c r="E18" s="81">
        <f aca="true" t="shared" si="2" ref="E18:P18">SUM(E12:E17)</f>
        <v>0</v>
      </c>
      <c r="F18" s="81">
        <f t="shared" si="2"/>
        <v>0</v>
      </c>
      <c r="G18" s="81">
        <f t="shared" si="2"/>
        <v>6</v>
      </c>
      <c r="H18" s="81">
        <f t="shared" si="2"/>
        <v>36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  <c r="P18" s="81">
        <f t="shared" si="2"/>
        <v>0</v>
      </c>
      <c r="Q18" s="81">
        <f>SUM(Q12:Q17)</f>
        <v>42</v>
      </c>
    </row>
  </sheetData>
  <sheetProtection/>
  <mergeCells count="15">
    <mergeCell ref="R16:S16"/>
    <mergeCell ref="R12:S12"/>
    <mergeCell ref="R13:S13"/>
    <mergeCell ref="R14:S14"/>
    <mergeCell ref="R15:S15"/>
    <mergeCell ref="R17:S17"/>
    <mergeCell ref="A1:A10"/>
    <mergeCell ref="B1:B10"/>
    <mergeCell ref="C1:C11"/>
    <mergeCell ref="D1:D10"/>
    <mergeCell ref="E1:S1"/>
    <mergeCell ref="E2:Q9"/>
    <mergeCell ref="R2:S9"/>
    <mergeCell ref="E10:Q10"/>
    <mergeCell ref="R10:S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U68"/>
  <sheetViews>
    <sheetView zoomScale="80" zoomScaleNormal="80" zoomScalePageLayoutView="0" workbookViewId="0" topLeftCell="B1">
      <pane xSplit="4" ySplit="3" topLeftCell="F3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E44" sqref="E44"/>
    </sheetView>
  </sheetViews>
  <sheetFormatPr defaultColWidth="11.421875" defaultRowHeight="15"/>
  <cols>
    <col min="3" max="3" width="12.28125" style="0" bestFit="1" customWidth="1"/>
    <col min="5" max="5" width="63.7109375" style="0" bestFit="1" customWidth="1"/>
    <col min="12" max="12" width="13.421875" style="0" customWidth="1"/>
    <col min="17" max="18" width="12.57421875" style="0" bestFit="1" customWidth="1"/>
  </cols>
  <sheetData>
    <row r="1" spans="1:18" s="38" customFormat="1" ht="18">
      <c r="A1" s="270" t="s">
        <v>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"/>
      <c r="R1" s="12"/>
    </row>
    <row r="3" spans="1:229" ht="180">
      <c r="A3" s="23" t="s">
        <v>86</v>
      </c>
      <c r="B3" s="23" t="s">
        <v>87</v>
      </c>
      <c r="C3" s="49" t="s">
        <v>0</v>
      </c>
      <c r="D3" s="23" t="s">
        <v>88</v>
      </c>
      <c r="E3" s="50" t="s">
        <v>1</v>
      </c>
      <c r="F3" s="23" t="s">
        <v>89</v>
      </c>
      <c r="G3" s="23" t="s">
        <v>90</v>
      </c>
      <c r="H3" s="23" t="s">
        <v>91</v>
      </c>
      <c r="I3" s="23" t="s">
        <v>92</v>
      </c>
      <c r="J3" s="23" t="s">
        <v>93</v>
      </c>
      <c r="K3" s="23" t="s">
        <v>94</v>
      </c>
      <c r="L3" s="23" t="s">
        <v>145</v>
      </c>
      <c r="M3" s="23" t="s">
        <v>146</v>
      </c>
      <c r="N3" s="23" t="s">
        <v>147</v>
      </c>
      <c r="O3" s="23" t="s">
        <v>95</v>
      </c>
      <c r="P3" s="51" t="s">
        <v>96</v>
      </c>
      <c r="Q3" s="51" t="s">
        <v>97</v>
      </c>
      <c r="R3" s="51" t="s">
        <v>98</v>
      </c>
      <c r="S3" s="51" t="s">
        <v>148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</row>
    <row r="4" spans="1:229" ht="15">
      <c r="A4" s="39" t="s">
        <v>64</v>
      </c>
      <c r="B4" s="40">
        <v>5</v>
      </c>
      <c r="C4" s="41" t="s">
        <v>99</v>
      </c>
      <c r="D4" s="42" t="s">
        <v>100</v>
      </c>
      <c r="E4" s="43" t="s">
        <v>101</v>
      </c>
      <c r="F4" s="42" t="s">
        <v>102</v>
      </c>
      <c r="G4" s="44">
        <v>0.25</v>
      </c>
      <c r="H4" s="45">
        <v>0.32</v>
      </c>
      <c r="I4" s="44">
        <v>0.4</v>
      </c>
      <c r="J4" s="44">
        <v>0.8</v>
      </c>
      <c r="K4" s="55">
        <v>0.24</v>
      </c>
      <c r="L4" s="57">
        <v>0.98</v>
      </c>
      <c r="M4" s="58">
        <v>0.56</v>
      </c>
      <c r="N4" s="60">
        <v>0.74</v>
      </c>
      <c r="O4" s="46">
        <v>0.9</v>
      </c>
      <c r="P4" s="47">
        <v>0.72</v>
      </c>
      <c r="Q4" s="48">
        <v>0.29</v>
      </c>
      <c r="R4" s="48">
        <v>0.17</v>
      </c>
      <c r="S4" s="48">
        <v>0.15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</row>
    <row r="5" spans="1:229" ht="15">
      <c r="A5" s="25" t="s">
        <v>64</v>
      </c>
      <c r="B5" s="26">
        <v>5</v>
      </c>
      <c r="C5" s="25" t="s">
        <v>68</v>
      </c>
      <c r="D5" s="33" t="s">
        <v>116</v>
      </c>
      <c r="E5" s="28" t="s">
        <v>117</v>
      </c>
      <c r="F5" s="27" t="s">
        <v>118</v>
      </c>
      <c r="G5" s="29">
        <v>0.18</v>
      </c>
      <c r="H5" s="32">
        <v>0.26</v>
      </c>
      <c r="I5" s="29">
        <v>0.55</v>
      </c>
      <c r="J5" s="29">
        <v>0.8</v>
      </c>
      <c r="K5" s="56">
        <v>0.17</v>
      </c>
      <c r="L5" s="57">
        <v>0.98</v>
      </c>
      <c r="M5" s="59">
        <v>0.55</v>
      </c>
      <c r="N5" s="61">
        <v>0.61</v>
      </c>
      <c r="O5" s="46">
        <v>0.9</v>
      </c>
      <c r="P5" s="34">
        <v>0.47</v>
      </c>
      <c r="Q5" s="35">
        <v>0.28</v>
      </c>
      <c r="R5" s="48">
        <v>0.17</v>
      </c>
      <c r="S5" s="48">
        <v>0.15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</row>
    <row r="6" spans="1:229" ht="15">
      <c r="A6" s="25" t="s">
        <v>64</v>
      </c>
      <c r="B6" s="26">
        <v>5</v>
      </c>
      <c r="C6" s="25" t="s">
        <v>65</v>
      </c>
      <c r="D6" s="27" t="s">
        <v>107</v>
      </c>
      <c r="E6" s="28" t="s">
        <v>108</v>
      </c>
      <c r="F6" s="27" t="s">
        <v>109</v>
      </c>
      <c r="G6" s="29">
        <v>0.2</v>
      </c>
      <c r="H6" s="30">
        <v>0.26</v>
      </c>
      <c r="I6" s="29">
        <v>0.4</v>
      </c>
      <c r="J6" s="29">
        <v>0.8</v>
      </c>
      <c r="K6" s="56">
        <v>0.24</v>
      </c>
      <c r="L6" s="57">
        <v>0.98</v>
      </c>
      <c r="M6" s="59">
        <v>0.5</v>
      </c>
      <c r="N6" s="61">
        <v>0.71</v>
      </c>
      <c r="O6" s="46">
        <v>0.9</v>
      </c>
      <c r="P6" s="34">
        <v>0.27</v>
      </c>
      <c r="Q6" s="35">
        <v>0.22</v>
      </c>
      <c r="R6" s="48">
        <v>0.17</v>
      </c>
      <c r="S6" s="48">
        <v>0.15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</row>
    <row r="7" spans="1:229" ht="15">
      <c r="A7" s="25" t="s">
        <v>64</v>
      </c>
      <c r="B7" s="31">
        <v>5</v>
      </c>
      <c r="C7" s="25" t="s">
        <v>66</v>
      </c>
      <c r="D7" s="27" t="s">
        <v>110</v>
      </c>
      <c r="E7" s="28" t="s">
        <v>111</v>
      </c>
      <c r="F7" s="27" t="s">
        <v>112</v>
      </c>
      <c r="G7" s="29">
        <v>0.2</v>
      </c>
      <c r="H7" s="32">
        <v>0.26</v>
      </c>
      <c r="I7" s="29">
        <v>0.4</v>
      </c>
      <c r="J7" s="29">
        <v>0.8</v>
      </c>
      <c r="K7" s="56">
        <v>0.24</v>
      </c>
      <c r="L7" s="57">
        <v>0.98</v>
      </c>
      <c r="M7" s="59">
        <v>0.8</v>
      </c>
      <c r="N7" s="61">
        <v>0.86</v>
      </c>
      <c r="O7" s="46">
        <v>0.9</v>
      </c>
      <c r="P7" s="34">
        <v>0.36</v>
      </c>
      <c r="Q7" s="37">
        <v>0.22</v>
      </c>
      <c r="R7" s="48">
        <v>0.17</v>
      </c>
      <c r="S7" s="48">
        <v>0.15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</row>
    <row r="8" spans="1:229" ht="15">
      <c r="A8" s="25" t="s">
        <v>64</v>
      </c>
      <c r="B8" s="26">
        <v>5</v>
      </c>
      <c r="C8" s="25" t="s">
        <v>67</v>
      </c>
      <c r="D8" s="27" t="s">
        <v>113</v>
      </c>
      <c r="E8" s="28" t="s">
        <v>114</v>
      </c>
      <c r="F8" s="27" t="s">
        <v>115</v>
      </c>
      <c r="G8" s="29">
        <v>0.2</v>
      </c>
      <c r="H8" s="32">
        <v>0.26</v>
      </c>
      <c r="I8" s="29">
        <v>0.4</v>
      </c>
      <c r="J8" s="29">
        <v>0.8</v>
      </c>
      <c r="K8" s="56">
        <v>0.24</v>
      </c>
      <c r="L8" s="57">
        <v>0.98</v>
      </c>
      <c r="M8" s="59">
        <v>0.65</v>
      </c>
      <c r="N8" s="61">
        <v>0.8</v>
      </c>
      <c r="O8" s="46">
        <v>0.9</v>
      </c>
      <c r="P8" s="34">
        <v>0.27</v>
      </c>
      <c r="Q8" s="35">
        <v>0.22</v>
      </c>
      <c r="R8" s="48">
        <v>0.17</v>
      </c>
      <c r="S8" s="48">
        <v>0.15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</row>
    <row r="9" spans="1:229" ht="15">
      <c r="A9" s="25" t="s">
        <v>64</v>
      </c>
      <c r="B9" s="31">
        <v>5</v>
      </c>
      <c r="C9" s="25" t="s">
        <v>103</v>
      </c>
      <c r="D9" s="27" t="s">
        <v>104</v>
      </c>
      <c r="E9" s="28" t="s">
        <v>105</v>
      </c>
      <c r="F9" s="27" t="s">
        <v>106</v>
      </c>
      <c r="G9" s="29">
        <v>0.3</v>
      </c>
      <c r="H9" s="30">
        <v>0.28</v>
      </c>
      <c r="I9" s="29">
        <v>0.61</v>
      </c>
      <c r="J9" s="29">
        <v>0.82</v>
      </c>
      <c r="K9" s="56">
        <v>0.24</v>
      </c>
      <c r="L9" s="57">
        <v>0.98</v>
      </c>
      <c r="M9" s="59">
        <v>0.65</v>
      </c>
      <c r="N9" s="61">
        <v>0.78</v>
      </c>
      <c r="O9" s="46">
        <v>0.9</v>
      </c>
      <c r="P9" s="34">
        <v>0.29</v>
      </c>
      <c r="Q9" s="37">
        <v>0.22</v>
      </c>
      <c r="R9" s="48">
        <v>0.17</v>
      </c>
      <c r="S9" s="48">
        <v>0.15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</row>
    <row r="13" spans="1:18" s="38" customFormat="1" ht="18">
      <c r="A13" s="270" t="s">
        <v>76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11"/>
      <c r="R13" s="12"/>
    </row>
    <row r="15" spans="1:229" ht="180">
      <c r="A15" s="23" t="s">
        <v>86</v>
      </c>
      <c r="B15" s="23" t="s">
        <v>87</v>
      </c>
      <c r="C15" s="49" t="s">
        <v>0</v>
      </c>
      <c r="D15" s="23" t="s">
        <v>88</v>
      </c>
      <c r="E15" s="50" t="s">
        <v>1</v>
      </c>
      <c r="F15" s="23" t="s">
        <v>89</v>
      </c>
      <c r="G15" s="23" t="s">
        <v>90</v>
      </c>
      <c r="H15" s="23" t="s">
        <v>91</v>
      </c>
      <c r="I15" s="23" t="s">
        <v>92</v>
      </c>
      <c r="J15" s="23" t="s">
        <v>93</v>
      </c>
      <c r="K15" s="23" t="s">
        <v>94</v>
      </c>
      <c r="L15" s="23" t="s">
        <v>145</v>
      </c>
      <c r="M15" s="23" t="s">
        <v>146</v>
      </c>
      <c r="N15" s="23" t="s">
        <v>147</v>
      </c>
      <c r="O15" s="23" t="s">
        <v>95</v>
      </c>
      <c r="P15" s="51" t="s">
        <v>96</v>
      </c>
      <c r="Q15" s="51" t="s">
        <v>97</v>
      </c>
      <c r="R15" s="51" t="s">
        <v>98</v>
      </c>
      <c r="S15" s="51" t="s">
        <v>148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</row>
    <row r="16" spans="1:229" ht="16.5">
      <c r="A16" s="52"/>
      <c r="B16" s="52"/>
      <c r="C16" s="53"/>
      <c r="D16" s="52"/>
      <c r="E16" s="54"/>
      <c r="F16" s="52"/>
      <c r="G16" s="13">
        <v>0.1</v>
      </c>
      <c r="H16" s="13">
        <v>0.1</v>
      </c>
      <c r="I16" s="13">
        <v>0.1</v>
      </c>
      <c r="J16" s="14">
        <v>1</v>
      </c>
      <c r="K16" s="13">
        <v>0.1</v>
      </c>
      <c r="L16" s="14">
        <v>1</v>
      </c>
      <c r="M16" s="14">
        <v>1</v>
      </c>
      <c r="N16" s="14">
        <v>1</v>
      </c>
      <c r="O16" s="13">
        <v>0.1</v>
      </c>
      <c r="P16" s="13">
        <v>0.1</v>
      </c>
      <c r="Q16" s="14">
        <v>0.25</v>
      </c>
      <c r="R16" s="14">
        <v>1</v>
      </c>
      <c r="S16" s="125">
        <v>0.1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</row>
    <row r="17" spans="1:229" ht="15" customHeight="1">
      <c r="A17" s="39" t="s">
        <v>64</v>
      </c>
      <c r="B17" s="40">
        <v>5</v>
      </c>
      <c r="C17" s="41" t="s">
        <v>99</v>
      </c>
      <c r="D17" s="42" t="s">
        <v>100</v>
      </c>
      <c r="E17" s="43" t="s">
        <v>101</v>
      </c>
      <c r="F17" s="42" t="s">
        <v>102</v>
      </c>
      <c r="G17" s="44">
        <f aca="true" t="shared" si="0" ref="G17:G22">+$G4*$G$16</f>
        <v>0.025</v>
      </c>
      <c r="H17" s="44">
        <f aca="true" t="shared" si="1" ref="H17:H22">+$H4*$H$16</f>
        <v>0.032</v>
      </c>
      <c r="I17" s="44">
        <f aca="true" t="shared" si="2" ref="I17:I22">+$I4*$I$16</f>
        <v>0.04000000000000001</v>
      </c>
      <c r="J17" s="44">
        <f aca="true" t="shared" si="3" ref="J17:J22">+$J4*$J$16</f>
        <v>0.8</v>
      </c>
      <c r="K17" s="44">
        <f aca="true" t="shared" si="4" ref="K17:K22">+$K4*$K$16</f>
        <v>0.024</v>
      </c>
      <c r="L17" s="44">
        <f aca="true" t="shared" si="5" ref="L17:L22">+$L4*$L$16</f>
        <v>0.98</v>
      </c>
      <c r="M17" s="44">
        <f aca="true" t="shared" si="6" ref="M17:M22">+$M4*$M$16</f>
        <v>0.56</v>
      </c>
      <c r="N17" s="44">
        <f aca="true" t="shared" si="7" ref="N17:N22">+$N4*$N$16</f>
        <v>0.74</v>
      </c>
      <c r="O17" s="44">
        <f aca="true" t="shared" si="8" ref="O17:O22">+$O4*$O$16</f>
        <v>0.09000000000000001</v>
      </c>
      <c r="P17" s="62">
        <f aca="true" t="shared" si="9" ref="P17:P22">+$P4*$P$16</f>
        <v>0.072</v>
      </c>
      <c r="Q17" s="44"/>
      <c r="R17" s="44">
        <f aca="true" t="shared" si="10" ref="R17:R22">+$R4*$R$16</f>
        <v>0.17</v>
      </c>
      <c r="S17" s="44">
        <f aca="true" t="shared" si="11" ref="S17:S22">+$S4*$S$16</f>
        <v>0.015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</row>
    <row r="18" spans="1:229" ht="15">
      <c r="A18" s="25" t="s">
        <v>64</v>
      </c>
      <c r="B18" s="26">
        <v>5</v>
      </c>
      <c r="C18" s="25" t="s">
        <v>68</v>
      </c>
      <c r="D18" s="33" t="s">
        <v>116</v>
      </c>
      <c r="E18" s="28" t="s">
        <v>117</v>
      </c>
      <c r="F18" s="27" t="s">
        <v>118</v>
      </c>
      <c r="G18" s="44">
        <f t="shared" si="0"/>
        <v>0.018</v>
      </c>
      <c r="H18" s="44">
        <f t="shared" si="1"/>
        <v>0.026000000000000002</v>
      </c>
      <c r="I18" s="44">
        <f t="shared" si="2"/>
        <v>0.05500000000000001</v>
      </c>
      <c r="J18" s="44">
        <f t="shared" si="3"/>
        <v>0.8</v>
      </c>
      <c r="K18" s="44">
        <f t="shared" si="4"/>
        <v>0.017</v>
      </c>
      <c r="L18" s="44">
        <f t="shared" si="5"/>
        <v>0.98</v>
      </c>
      <c r="M18" s="44">
        <f t="shared" si="6"/>
        <v>0.55</v>
      </c>
      <c r="N18" s="44">
        <f t="shared" si="7"/>
        <v>0.61</v>
      </c>
      <c r="O18" s="44">
        <f t="shared" si="8"/>
        <v>0.09000000000000001</v>
      </c>
      <c r="P18" s="62">
        <f t="shared" si="9"/>
        <v>0.047</v>
      </c>
      <c r="Q18" s="44"/>
      <c r="R18" s="44">
        <f t="shared" si="10"/>
        <v>0.17</v>
      </c>
      <c r="S18" s="44">
        <f t="shared" si="11"/>
        <v>0.015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</row>
    <row r="19" spans="1:229" ht="15">
      <c r="A19" s="25" t="s">
        <v>64</v>
      </c>
      <c r="B19" s="26">
        <v>5</v>
      </c>
      <c r="C19" s="25" t="s">
        <v>65</v>
      </c>
      <c r="D19" s="27" t="s">
        <v>107</v>
      </c>
      <c r="E19" s="28" t="s">
        <v>108</v>
      </c>
      <c r="F19" s="27" t="s">
        <v>109</v>
      </c>
      <c r="G19" s="44">
        <f t="shared" si="0"/>
        <v>0.020000000000000004</v>
      </c>
      <c r="H19" s="44">
        <f t="shared" si="1"/>
        <v>0.026000000000000002</v>
      </c>
      <c r="I19" s="44">
        <f t="shared" si="2"/>
        <v>0.04000000000000001</v>
      </c>
      <c r="J19" s="44">
        <f t="shared" si="3"/>
        <v>0.8</v>
      </c>
      <c r="K19" s="44">
        <f t="shared" si="4"/>
        <v>0.024</v>
      </c>
      <c r="L19" s="44">
        <f t="shared" si="5"/>
        <v>0.98</v>
      </c>
      <c r="M19" s="44">
        <f t="shared" si="6"/>
        <v>0.5</v>
      </c>
      <c r="N19" s="44">
        <f t="shared" si="7"/>
        <v>0.71</v>
      </c>
      <c r="O19" s="44">
        <f t="shared" si="8"/>
        <v>0.09000000000000001</v>
      </c>
      <c r="P19" s="62">
        <f t="shared" si="9"/>
        <v>0.027000000000000003</v>
      </c>
      <c r="Q19" s="44"/>
      <c r="R19" s="44">
        <f t="shared" si="10"/>
        <v>0.17</v>
      </c>
      <c r="S19" s="44">
        <f t="shared" si="11"/>
        <v>0.015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</row>
    <row r="20" spans="1:229" ht="15">
      <c r="A20" s="25" t="s">
        <v>64</v>
      </c>
      <c r="B20" s="31">
        <v>5</v>
      </c>
      <c r="C20" s="25" t="s">
        <v>66</v>
      </c>
      <c r="D20" s="27" t="s">
        <v>110</v>
      </c>
      <c r="E20" s="28" t="s">
        <v>111</v>
      </c>
      <c r="F20" s="27" t="s">
        <v>112</v>
      </c>
      <c r="G20" s="44">
        <f t="shared" si="0"/>
        <v>0.020000000000000004</v>
      </c>
      <c r="H20" s="44">
        <f t="shared" si="1"/>
        <v>0.026000000000000002</v>
      </c>
      <c r="I20" s="44">
        <f t="shared" si="2"/>
        <v>0.04000000000000001</v>
      </c>
      <c r="J20" s="44">
        <f t="shared" si="3"/>
        <v>0.8</v>
      </c>
      <c r="K20" s="44">
        <f t="shared" si="4"/>
        <v>0.024</v>
      </c>
      <c r="L20" s="44">
        <f t="shared" si="5"/>
        <v>0.98</v>
      </c>
      <c r="M20" s="44">
        <f t="shared" si="6"/>
        <v>0.8</v>
      </c>
      <c r="N20" s="44">
        <f t="shared" si="7"/>
        <v>0.86</v>
      </c>
      <c r="O20" s="44">
        <f t="shared" si="8"/>
        <v>0.09000000000000001</v>
      </c>
      <c r="P20" s="62">
        <f t="shared" si="9"/>
        <v>0.036</v>
      </c>
      <c r="Q20" s="44"/>
      <c r="R20" s="44">
        <f t="shared" si="10"/>
        <v>0.17</v>
      </c>
      <c r="S20" s="44">
        <f t="shared" si="11"/>
        <v>0.015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</row>
    <row r="21" spans="1:229" ht="15">
      <c r="A21" s="25" t="s">
        <v>64</v>
      </c>
      <c r="B21" s="26">
        <v>5</v>
      </c>
      <c r="C21" s="25" t="s">
        <v>67</v>
      </c>
      <c r="D21" s="27" t="s">
        <v>113</v>
      </c>
      <c r="E21" s="28" t="s">
        <v>114</v>
      </c>
      <c r="F21" s="27" t="s">
        <v>115</v>
      </c>
      <c r="G21" s="44">
        <f t="shared" si="0"/>
        <v>0.020000000000000004</v>
      </c>
      <c r="H21" s="44">
        <f t="shared" si="1"/>
        <v>0.026000000000000002</v>
      </c>
      <c r="I21" s="44">
        <f t="shared" si="2"/>
        <v>0.04000000000000001</v>
      </c>
      <c r="J21" s="44">
        <f t="shared" si="3"/>
        <v>0.8</v>
      </c>
      <c r="K21" s="44">
        <f t="shared" si="4"/>
        <v>0.024</v>
      </c>
      <c r="L21" s="44">
        <f t="shared" si="5"/>
        <v>0.98</v>
      </c>
      <c r="M21" s="44">
        <f t="shared" si="6"/>
        <v>0.65</v>
      </c>
      <c r="N21" s="44">
        <f t="shared" si="7"/>
        <v>0.8</v>
      </c>
      <c r="O21" s="44">
        <f t="shared" si="8"/>
        <v>0.09000000000000001</v>
      </c>
      <c r="P21" s="62">
        <f t="shared" si="9"/>
        <v>0.027000000000000003</v>
      </c>
      <c r="Q21" s="44"/>
      <c r="R21" s="44">
        <f t="shared" si="10"/>
        <v>0.17</v>
      </c>
      <c r="S21" s="44">
        <f t="shared" si="11"/>
        <v>0.015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</row>
    <row r="22" spans="1:229" ht="15">
      <c r="A22" s="25" t="s">
        <v>64</v>
      </c>
      <c r="B22" s="31">
        <v>5</v>
      </c>
      <c r="C22" s="25" t="s">
        <v>103</v>
      </c>
      <c r="D22" s="27" t="s">
        <v>104</v>
      </c>
      <c r="E22" s="28" t="s">
        <v>105</v>
      </c>
      <c r="F22" s="27" t="s">
        <v>106</v>
      </c>
      <c r="G22" s="44">
        <f t="shared" si="0"/>
        <v>0.03</v>
      </c>
      <c r="H22" s="44">
        <f t="shared" si="1"/>
        <v>0.028000000000000004</v>
      </c>
      <c r="I22" s="44">
        <f t="shared" si="2"/>
        <v>0.061</v>
      </c>
      <c r="J22" s="44">
        <f t="shared" si="3"/>
        <v>0.82</v>
      </c>
      <c r="K22" s="44">
        <f t="shared" si="4"/>
        <v>0.024</v>
      </c>
      <c r="L22" s="44">
        <f t="shared" si="5"/>
        <v>0.98</v>
      </c>
      <c r="M22" s="44">
        <f t="shared" si="6"/>
        <v>0.65</v>
      </c>
      <c r="N22" s="44">
        <f t="shared" si="7"/>
        <v>0.78</v>
      </c>
      <c r="O22" s="44">
        <f t="shared" si="8"/>
        <v>0.09000000000000001</v>
      </c>
      <c r="P22" s="62">
        <f t="shared" si="9"/>
        <v>0.028999999999999998</v>
      </c>
      <c r="Q22" s="44"/>
      <c r="R22" s="44">
        <f t="shared" si="10"/>
        <v>0.17</v>
      </c>
      <c r="S22" s="44">
        <f t="shared" si="11"/>
        <v>0.015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</row>
    <row r="24" spans="1:18" s="38" customFormat="1" ht="18">
      <c r="A24" s="270" t="s">
        <v>119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11"/>
      <c r="R24" s="12"/>
    </row>
    <row r="26" spans="1:229" ht="180">
      <c r="A26" s="23" t="s">
        <v>86</v>
      </c>
      <c r="B26" s="23" t="s">
        <v>87</v>
      </c>
      <c r="C26" s="49" t="s">
        <v>0</v>
      </c>
      <c r="D26" s="23" t="s">
        <v>88</v>
      </c>
      <c r="E26" s="50" t="s">
        <v>1</v>
      </c>
      <c r="F26" s="23" t="s">
        <v>89</v>
      </c>
      <c r="G26" s="23" t="s">
        <v>90</v>
      </c>
      <c r="H26" s="23" t="s">
        <v>91</v>
      </c>
      <c r="I26" s="23" t="s">
        <v>92</v>
      </c>
      <c r="J26" s="23" t="s">
        <v>93</v>
      </c>
      <c r="K26" s="23" t="s">
        <v>94</v>
      </c>
      <c r="L26" s="23" t="s">
        <v>145</v>
      </c>
      <c r="M26" s="23" t="s">
        <v>146</v>
      </c>
      <c r="N26" s="23" t="s">
        <v>147</v>
      </c>
      <c r="O26" s="23" t="s">
        <v>95</v>
      </c>
      <c r="P26" s="51" t="s">
        <v>96</v>
      </c>
      <c r="Q26" s="51" t="s">
        <v>97</v>
      </c>
      <c r="R26" s="51" t="s">
        <v>98</v>
      </c>
      <c r="S26" s="51" t="s">
        <v>148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</row>
    <row r="27" spans="1:229" ht="16.5">
      <c r="A27" s="52"/>
      <c r="B27" s="52"/>
      <c r="C27" s="53"/>
      <c r="D27" s="52"/>
      <c r="E27" s="54"/>
      <c r="F27" s="52"/>
      <c r="G27" s="13">
        <v>0.45</v>
      </c>
      <c r="H27" s="13">
        <v>0.45</v>
      </c>
      <c r="I27" s="13">
        <v>0.45</v>
      </c>
      <c r="J27" s="14">
        <v>1</v>
      </c>
      <c r="K27" s="13">
        <v>0.45</v>
      </c>
      <c r="L27" s="14">
        <v>1</v>
      </c>
      <c r="M27" s="14">
        <v>1</v>
      </c>
      <c r="N27" s="14">
        <v>1</v>
      </c>
      <c r="O27" s="13">
        <v>0.45</v>
      </c>
      <c r="P27" s="13">
        <v>0.45</v>
      </c>
      <c r="Q27" s="14">
        <v>0.5</v>
      </c>
      <c r="R27" s="14">
        <v>1</v>
      </c>
      <c r="S27" s="125">
        <v>0.45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</row>
    <row r="28" spans="1:229" ht="15" customHeight="1">
      <c r="A28" s="39" t="s">
        <v>64</v>
      </c>
      <c r="B28" s="40">
        <v>5</v>
      </c>
      <c r="C28" s="41" t="s">
        <v>99</v>
      </c>
      <c r="D28" s="42" t="s">
        <v>100</v>
      </c>
      <c r="E28" s="43" t="s">
        <v>101</v>
      </c>
      <c r="F28" s="42" t="s">
        <v>102</v>
      </c>
      <c r="G28" s="44">
        <f aca="true" t="shared" si="12" ref="G28:G33">+$G4*$G$27</f>
        <v>0.1125</v>
      </c>
      <c r="H28" s="44">
        <f aca="true" t="shared" si="13" ref="H28:H33">+$H4*$H$27</f>
        <v>0.14400000000000002</v>
      </c>
      <c r="I28" s="44">
        <f aca="true" t="shared" si="14" ref="I28:I33">+$I4*$I$27</f>
        <v>0.18000000000000002</v>
      </c>
      <c r="J28" s="44">
        <f aca="true" t="shared" si="15" ref="J28:J33">+$J4*$J$27</f>
        <v>0.8</v>
      </c>
      <c r="K28" s="44">
        <f aca="true" t="shared" si="16" ref="K28:K33">+$K4*$K$27</f>
        <v>0.108</v>
      </c>
      <c r="L28" s="44">
        <f aca="true" t="shared" si="17" ref="L28:L33">+$L4*$L$27</f>
        <v>0.98</v>
      </c>
      <c r="M28" s="44">
        <f aca="true" t="shared" si="18" ref="M28:M33">+$M4*$M$27</f>
        <v>0.56</v>
      </c>
      <c r="N28" s="44">
        <f aca="true" t="shared" si="19" ref="N28:N33">+$N4*$N$27</f>
        <v>0.74</v>
      </c>
      <c r="O28" s="44">
        <f aca="true" t="shared" si="20" ref="O28:O33">+$O4*$O$27</f>
        <v>0.405</v>
      </c>
      <c r="P28" s="62">
        <f aca="true" t="shared" si="21" ref="P28:P33">+$P4*$P$27</f>
        <v>0.324</v>
      </c>
      <c r="Q28" s="44">
        <v>0.255</v>
      </c>
      <c r="R28" s="44">
        <f aca="true" t="shared" si="22" ref="R28:R33">+$R4*$R$27</f>
        <v>0.17</v>
      </c>
      <c r="S28" s="44">
        <f aca="true" t="shared" si="23" ref="S28:S33">+$S4*$S$27</f>
        <v>0.0675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</row>
    <row r="29" spans="1:229" ht="15">
      <c r="A29" s="25" t="s">
        <v>64</v>
      </c>
      <c r="B29" s="26">
        <v>5</v>
      </c>
      <c r="C29" s="25" t="s">
        <v>68</v>
      </c>
      <c r="D29" s="33" t="s">
        <v>116</v>
      </c>
      <c r="E29" s="28" t="s">
        <v>117</v>
      </c>
      <c r="F29" s="27" t="s">
        <v>118</v>
      </c>
      <c r="G29" s="44">
        <f t="shared" si="12"/>
        <v>0.081</v>
      </c>
      <c r="H29" s="44">
        <f t="shared" si="13"/>
        <v>0.117</v>
      </c>
      <c r="I29" s="44">
        <f t="shared" si="14"/>
        <v>0.24750000000000003</v>
      </c>
      <c r="J29" s="44">
        <f t="shared" si="15"/>
        <v>0.8</v>
      </c>
      <c r="K29" s="44">
        <f t="shared" si="16"/>
        <v>0.07650000000000001</v>
      </c>
      <c r="L29" s="44">
        <f t="shared" si="17"/>
        <v>0.98</v>
      </c>
      <c r="M29" s="44">
        <f t="shared" si="18"/>
        <v>0.55</v>
      </c>
      <c r="N29" s="44">
        <f t="shared" si="19"/>
        <v>0.61</v>
      </c>
      <c r="O29" s="44">
        <f t="shared" si="20"/>
        <v>0.405</v>
      </c>
      <c r="P29" s="62">
        <f t="shared" si="21"/>
        <v>0.2115</v>
      </c>
      <c r="Q29" s="44">
        <v>0.25</v>
      </c>
      <c r="R29" s="44">
        <f t="shared" si="22"/>
        <v>0.17</v>
      </c>
      <c r="S29" s="44">
        <f t="shared" si="23"/>
        <v>0.0675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</row>
    <row r="30" spans="1:229" ht="15">
      <c r="A30" s="25" t="s">
        <v>64</v>
      </c>
      <c r="B30" s="26">
        <v>5</v>
      </c>
      <c r="C30" s="25" t="s">
        <v>65</v>
      </c>
      <c r="D30" s="27" t="s">
        <v>107</v>
      </c>
      <c r="E30" s="28" t="s">
        <v>108</v>
      </c>
      <c r="F30" s="27" t="s">
        <v>109</v>
      </c>
      <c r="G30" s="44">
        <f t="shared" si="12"/>
        <v>0.09000000000000001</v>
      </c>
      <c r="H30" s="44">
        <f t="shared" si="13"/>
        <v>0.117</v>
      </c>
      <c r="I30" s="44">
        <f t="shared" si="14"/>
        <v>0.18000000000000002</v>
      </c>
      <c r="J30" s="44">
        <f t="shared" si="15"/>
        <v>0.8</v>
      </c>
      <c r="K30" s="44">
        <f t="shared" si="16"/>
        <v>0.108</v>
      </c>
      <c r="L30" s="44">
        <f t="shared" si="17"/>
        <v>0.98</v>
      </c>
      <c r="M30" s="44">
        <f t="shared" si="18"/>
        <v>0.5</v>
      </c>
      <c r="N30" s="44">
        <f t="shared" si="19"/>
        <v>0.71</v>
      </c>
      <c r="O30" s="44">
        <f t="shared" si="20"/>
        <v>0.405</v>
      </c>
      <c r="P30" s="62">
        <f t="shared" si="21"/>
        <v>0.12150000000000001</v>
      </c>
      <c r="Q30" s="44">
        <v>0.165</v>
      </c>
      <c r="R30" s="44">
        <f t="shared" si="22"/>
        <v>0.17</v>
      </c>
      <c r="S30" s="44">
        <f t="shared" si="23"/>
        <v>0.0675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</row>
    <row r="31" spans="1:229" ht="15">
      <c r="A31" s="25" t="s">
        <v>64</v>
      </c>
      <c r="B31" s="31">
        <v>5</v>
      </c>
      <c r="C31" s="25" t="s">
        <v>66</v>
      </c>
      <c r="D31" s="27" t="s">
        <v>110</v>
      </c>
      <c r="E31" s="28" t="s">
        <v>111</v>
      </c>
      <c r="F31" s="27" t="s">
        <v>112</v>
      </c>
      <c r="G31" s="44">
        <f t="shared" si="12"/>
        <v>0.09000000000000001</v>
      </c>
      <c r="H31" s="44">
        <f t="shared" si="13"/>
        <v>0.117</v>
      </c>
      <c r="I31" s="44">
        <f t="shared" si="14"/>
        <v>0.18000000000000002</v>
      </c>
      <c r="J31" s="44">
        <f t="shared" si="15"/>
        <v>0.8</v>
      </c>
      <c r="K31" s="44">
        <f t="shared" si="16"/>
        <v>0.108</v>
      </c>
      <c r="L31" s="44">
        <f t="shared" si="17"/>
        <v>0.98</v>
      </c>
      <c r="M31" s="44">
        <f t="shared" si="18"/>
        <v>0.8</v>
      </c>
      <c r="N31" s="44">
        <f t="shared" si="19"/>
        <v>0.86</v>
      </c>
      <c r="O31" s="44">
        <f t="shared" si="20"/>
        <v>0.405</v>
      </c>
      <c r="P31" s="62">
        <f t="shared" si="21"/>
        <v>0.162</v>
      </c>
      <c r="Q31" s="44">
        <v>0.1986</v>
      </c>
      <c r="R31" s="44">
        <f t="shared" si="22"/>
        <v>0.17</v>
      </c>
      <c r="S31" s="44">
        <f t="shared" si="23"/>
        <v>0.0675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</row>
    <row r="32" spans="1:229" ht="15">
      <c r="A32" s="25" t="s">
        <v>64</v>
      </c>
      <c r="B32" s="26">
        <v>5</v>
      </c>
      <c r="C32" s="25" t="s">
        <v>67</v>
      </c>
      <c r="D32" s="27" t="s">
        <v>113</v>
      </c>
      <c r="E32" s="28" t="s">
        <v>114</v>
      </c>
      <c r="F32" s="27" t="s">
        <v>115</v>
      </c>
      <c r="G32" s="44">
        <f t="shared" si="12"/>
        <v>0.09000000000000001</v>
      </c>
      <c r="H32" s="44">
        <f t="shared" si="13"/>
        <v>0.117</v>
      </c>
      <c r="I32" s="44">
        <f t="shared" si="14"/>
        <v>0.18000000000000002</v>
      </c>
      <c r="J32" s="44">
        <f t="shared" si="15"/>
        <v>0.8</v>
      </c>
      <c r="K32" s="44">
        <f t="shared" si="16"/>
        <v>0.108</v>
      </c>
      <c r="L32" s="44">
        <f t="shared" si="17"/>
        <v>0.98</v>
      </c>
      <c r="M32" s="44">
        <f t="shared" si="18"/>
        <v>0.65</v>
      </c>
      <c r="N32" s="44">
        <f t="shared" si="19"/>
        <v>0.8</v>
      </c>
      <c r="O32" s="44">
        <f t="shared" si="20"/>
        <v>0.405</v>
      </c>
      <c r="P32" s="62">
        <f t="shared" si="21"/>
        <v>0.12150000000000001</v>
      </c>
      <c r="Q32" s="44">
        <v>0.165</v>
      </c>
      <c r="R32" s="44">
        <f t="shared" si="22"/>
        <v>0.17</v>
      </c>
      <c r="S32" s="44">
        <f t="shared" si="23"/>
        <v>0.0675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</row>
    <row r="33" spans="1:229" ht="15">
      <c r="A33" s="25" t="s">
        <v>64</v>
      </c>
      <c r="B33" s="31">
        <v>5</v>
      </c>
      <c r="C33" s="25" t="s">
        <v>103</v>
      </c>
      <c r="D33" s="27" t="s">
        <v>104</v>
      </c>
      <c r="E33" s="28" t="s">
        <v>105</v>
      </c>
      <c r="F33" s="27" t="s">
        <v>106</v>
      </c>
      <c r="G33" s="44">
        <f t="shared" si="12"/>
        <v>0.135</v>
      </c>
      <c r="H33" s="44">
        <f t="shared" si="13"/>
        <v>0.12600000000000003</v>
      </c>
      <c r="I33" s="44">
        <f t="shared" si="14"/>
        <v>0.2745</v>
      </c>
      <c r="J33" s="44">
        <f t="shared" si="15"/>
        <v>0.82</v>
      </c>
      <c r="K33" s="44">
        <f t="shared" si="16"/>
        <v>0.108</v>
      </c>
      <c r="L33" s="44">
        <f t="shared" si="17"/>
        <v>0.98</v>
      </c>
      <c r="M33" s="44">
        <f t="shared" si="18"/>
        <v>0.65</v>
      </c>
      <c r="N33" s="44">
        <f t="shared" si="19"/>
        <v>0.78</v>
      </c>
      <c r="O33" s="44">
        <f t="shared" si="20"/>
        <v>0.405</v>
      </c>
      <c r="P33" s="62">
        <f t="shared" si="21"/>
        <v>0.1305</v>
      </c>
      <c r="Q33" s="44">
        <v>0.20685</v>
      </c>
      <c r="R33" s="44">
        <f t="shared" si="22"/>
        <v>0.17</v>
      </c>
      <c r="S33" s="44">
        <f t="shared" si="23"/>
        <v>0.0675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</row>
    <row r="35" spans="1:18" s="38" customFormat="1" ht="18">
      <c r="A35" s="270" t="s">
        <v>120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11"/>
      <c r="R35" s="12"/>
    </row>
    <row r="37" spans="1:229" ht="180">
      <c r="A37" s="23" t="s">
        <v>86</v>
      </c>
      <c r="B37" s="23" t="s">
        <v>87</v>
      </c>
      <c r="C37" s="49" t="s">
        <v>0</v>
      </c>
      <c r="D37" s="23" t="s">
        <v>88</v>
      </c>
      <c r="E37" s="50" t="s">
        <v>1</v>
      </c>
      <c r="F37" s="23" t="s">
        <v>89</v>
      </c>
      <c r="G37" s="23" t="s">
        <v>90</v>
      </c>
      <c r="H37" s="23" t="s">
        <v>91</v>
      </c>
      <c r="I37" s="23" t="s">
        <v>92</v>
      </c>
      <c r="J37" s="23" t="s">
        <v>93</v>
      </c>
      <c r="K37" s="23" t="s">
        <v>94</v>
      </c>
      <c r="L37" s="23" t="s">
        <v>145</v>
      </c>
      <c r="M37" s="23" t="s">
        <v>146</v>
      </c>
      <c r="N37" s="23" t="s">
        <v>147</v>
      </c>
      <c r="O37" s="23" t="s">
        <v>95</v>
      </c>
      <c r="P37" s="51" t="s">
        <v>96</v>
      </c>
      <c r="Q37" s="51" t="s">
        <v>97</v>
      </c>
      <c r="R37" s="51" t="s">
        <v>98</v>
      </c>
      <c r="S37" s="51" t="s">
        <v>148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</row>
    <row r="38" spans="1:229" ht="16.5">
      <c r="A38" s="52"/>
      <c r="B38" s="52"/>
      <c r="C38" s="53"/>
      <c r="D38" s="52"/>
      <c r="E38" s="54"/>
      <c r="F38" s="52"/>
      <c r="G38" s="13">
        <v>0.65</v>
      </c>
      <c r="H38" s="13">
        <v>0.65</v>
      </c>
      <c r="I38" s="13">
        <v>0.65</v>
      </c>
      <c r="J38" s="14">
        <v>1</v>
      </c>
      <c r="K38" s="13">
        <v>0.65</v>
      </c>
      <c r="L38" s="14">
        <v>1</v>
      </c>
      <c r="M38" s="14">
        <v>1</v>
      </c>
      <c r="N38" s="14">
        <v>1</v>
      </c>
      <c r="O38" s="13">
        <v>0.65</v>
      </c>
      <c r="P38" s="13">
        <v>0.65</v>
      </c>
      <c r="Q38" s="14">
        <v>0.75</v>
      </c>
      <c r="R38" s="14">
        <v>1</v>
      </c>
      <c r="S38" s="125">
        <v>0.65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</row>
    <row r="39" spans="1:229" ht="15" customHeight="1">
      <c r="A39" s="39" t="s">
        <v>64</v>
      </c>
      <c r="B39" s="40">
        <v>5</v>
      </c>
      <c r="C39" s="41" t="s">
        <v>99</v>
      </c>
      <c r="D39" s="42" t="s">
        <v>100</v>
      </c>
      <c r="E39" s="43" t="s">
        <v>101</v>
      </c>
      <c r="F39" s="42" t="s">
        <v>102</v>
      </c>
      <c r="G39" s="44">
        <f aca="true" t="shared" si="24" ref="G39:G44">+$G4*$G$38</f>
        <v>0.1625</v>
      </c>
      <c r="H39" s="44">
        <f aca="true" t="shared" si="25" ref="H39:H44">+$H4*$H$38</f>
        <v>0.20800000000000002</v>
      </c>
      <c r="I39" s="44">
        <f aca="true" t="shared" si="26" ref="I39:I44">+$I4*$I$38</f>
        <v>0.26</v>
      </c>
      <c r="J39" s="44">
        <f aca="true" t="shared" si="27" ref="J39:J44">+$J4*$J$38</f>
        <v>0.8</v>
      </c>
      <c r="K39" s="44">
        <f aca="true" t="shared" si="28" ref="K39:K44">+$K4*$K$38</f>
        <v>0.156</v>
      </c>
      <c r="L39" s="44">
        <f aca="true" t="shared" si="29" ref="L39:L44">+$L4*$L$38</f>
        <v>0.98</v>
      </c>
      <c r="M39" s="44">
        <f aca="true" t="shared" si="30" ref="M39:M44">+$M4*$M$38</f>
        <v>0.56</v>
      </c>
      <c r="N39" s="44">
        <f aca="true" t="shared" si="31" ref="N39:N44">+$N4*$N$38</f>
        <v>0.74</v>
      </c>
      <c r="O39" s="44">
        <f aca="true" t="shared" si="32" ref="O39:O44">+$O4*$O$38</f>
        <v>0.5850000000000001</v>
      </c>
      <c r="P39" s="44">
        <f aca="true" t="shared" si="33" ref="P39:P44">+$P4*$P$38</f>
        <v>0.46799999999999997</v>
      </c>
      <c r="Q39" s="44">
        <v>0.27249999999999996</v>
      </c>
      <c r="R39" s="44">
        <f aca="true" t="shared" si="34" ref="R39:R44">+$R4*$R$38</f>
        <v>0.17</v>
      </c>
      <c r="S39" s="44">
        <f aca="true" t="shared" si="35" ref="S39:S44">+$S4*$S$38</f>
        <v>0.0975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</row>
    <row r="40" spans="1:229" ht="15">
      <c r="A40" s="25" t="s">
        <v>64</v>
      </c>
      <c r="B40" s="26">
        <v>5</v>
      </c>
      <c r="C40" s="25" t="s">
        <v>68</v>
      </c>
      <c r="D40" s="33" t="s">
        <v>116</v>
      </c>
      <c r="E40" s="28" t="s">
        <v>117</v>
      </c>
      <c r="F40" s="27" t="s">
        <v>118</v>
      </c>
      <c r="G40" s="44">
        <f t="shared" si="24"/>
        <v>0.11699999999999999</v>
      </c>
      <c r="H40" s="44">
        <f t="shared" si="25"/>
        <v>0.169</v>
      </c>
      <c r="I40" s="44">
        <f t="shared" si="26"/>
        <v>0.35750000000000004</v>
      </c>
      <c r="J40" s="44">
        <f t="shared" si="27"/>
        <v>0.8</v>
      </c>
      <c r="K40" s="44">
        <f t="shared" si="28"/>
        <v>0.11050000000000001</v>
      </c>
      <c r="L40" s="44">
        <f t="shared" si="29"/>
        <v>0.98</v>
      </c>
      <c r="M40" s="44">
        <f t="shared" si="30"/>
        <v>0.55</v>
      </c>
      <c r="N40" s="44">
        <f t="shared" si="31"/>
        <v>0.61</v>
      </c>
      <c r="O40" s="44">
        <f t="shared" si="32"/>
        <v>0.5850000000000001</v>
      </c>
      <c r="P40" s="44">
        <f t="shared" si="33"/>
        <v>0.3055</v>
      </c>
      <c r="Q40" s="44">
        <v>0.265</v>
      </c>
      <c r="R40" s="44">
        <f t="shared" si="34"/>
        <v>0.17</v>
      </c>
      <c r="S40" s="44">
        <f t="shared" si="35"/>
        <v>0.0975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</row>
    <row r="41" spans="1:229" ht="15">
      <c r="A41" s="25" t="s">
        <v>64</v>
      </c>
      <c r="B41" s="26">
        <v>5</v>
      </c>
      <c r="C41" s="25" t="s">
        <v>65</v>
      </c>
      <c r="D41" s="27" t="s">
        <v>107</v>
      </c>
      <c r="E41" s="28" t="s">
        <v>108</v>
      </c>
      <c r="F41" s="27" t="s">
        <v>109</v>
      </c>
      <c r="G41" s="44">
        <f t="shared" si="24"/>
        <v>0.13</v>
      </c>
      <c r="H41" s="44">
        <f t="shared" si="25"/>
        <v>0.169</v>
      </c>
      <c r="I41" s="44">
        <f t="shared" si="26"/>
        <v>0.26</v>
      </c>
      <c r="J41" s="44">
        <f t="shared" si="27"/>
        <v>0.8</v>
      </c>
      <c r="K41" s="44">
        <f t="shared" si="28"/>
        <v>0.156</v>
      </c>
      <c r="L41" s="44">
        <f t="shared" si="29"/>
        <v>0.98</v>
      </c>
      <c r="M41" s="44">
        <f t="shared" si="30"/>
        <v>0.5</v>
      </c>
      <c r="N41" s="44">
        <f t="shared" si="31"/>
        <v>0.71</v>
      </c>
      <c r="O41" s="44">
        <f t="shared" si="32"/>
        <v>0.5850000000000001</v>
      </c>
      <c r="P41" s="44">
        <f t="shared" si="33"/>
        <v>0.17550000000000002</v>
      </c>
      <c r="Q41" s="44">
        <v>0.1925</v>
      </c>
      <c r="R41" s="44">
        <f t="shared" si="34"/>
        <v>0.17</v>
      </c>
      <c r="S41" s="44">
        <f t="shared" si="35"/>
        <v>0.0975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</row>
    <row r="42" spans="1:229" ht="15">
      <c r="A42" s="25" t="s">
        <v>64</v>
      </c>
      <c r="B42" s="31">
        <v>5</v>
      </c>
      <c r="C42" s="25" t="s">
        <v>66</v>
      </c>
      <c r="D42" s="27" t="s">
        <v>110</v>
      </c>
      <c r="E42" s="28" t="s">
        <v>111</v>
      </c>
      <c r="F42" s="27" t="s">
        <v>112</v>
      </c>
      <c r="G42" s="44">
        <f t="shared" si="24"/>
        <v>0.13</v>
      </c>
      <c r="H42" s="44">
        <f t="shared" si="25"/>
        <v>0.169</v>
      </c>
      <c r="I42" s="44">
        <f t="shared" si="26"/>
        <v>0.26</v>
      </c>
      <c r="J42" s="44">
        <f t="shared" si="27"/>
        <v>0.8</v>
      </c>
      <c r="K42" s="44">
        <f t="shared" si="28"/>
        <v>0.156</v>
      </c>
      <c r="L42" s="44">
        <f t="shared" si="29"/>
        <v>0.98</v>
      </c>
      <c r="M42" s="44">
        <f t="shared" si="30"/>
        <v>0.8</v>
      </c>
      <c r="N42" s="44">
        <f t="shared" si="31"/>
        <v>0.86</v>
      </c>
      <c r="O42" s="44">
        <f t="shared" si="32"/>
        <v>0.5850000000000001</v>
      </c>
      <c r="P42" s="44">
        <f t="shared" si="33"/>
        <v>0.23399999999999999</v>
      </c>
      <c r="Q42" s="44">
        <v>0.20929999999999999</v>
      </c>
      <c r="R42" s="44">
        <f t="shared" si="34"/>
        <v>0.17</v>
      </c>
      <c r="S42" s="44">
        <f t="shared" si="35"/>
        <v>0.0975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</row>
    <row r="43" spans="1:229" ht="15">
      <c r="A43" s="25" t="s">
        <v>64</v>
      </c>
      <c r="B43" s="26">
        <v>5</v>
      </c>
      <c r="C43" s="25" t="s">
        <v>67</v>
      </c>
      <c r="D43" s="27" t="s">
        <v>113</v>
      </c>
      <c r="E43" s="28" t="s">
        <v>114</v>
      </c>
      <c r="F43" s="27" t="s">
        <v>115</v>
      </c>
      <c r="G43" s="44">
        <f t="shared" si="24"/>
        <v>0.13</v>
      </c>
      <c r="H43" s="44">
        <f t="shared" si="25"/>
        <v>0.169</v>
      </c>
      <c r="I43" s="44">
        <f t="shared" si="26"/>
        <v>0.26</v>
      </c>
      <c r="J43" s="44">
        <f t="shared" si="27"/>
        <v>0.8</v>
      </c>
      <c r="K43" s="44">
        <f t="shared" si="28"/>
        <v>0.156</v>
      </c>
      <c r="L43" s="44">
        <f t="shared" si="29"/>
        <v>0.98</v>
      </c>
      <c r="M43" s="44">
        <f t="shared" si="30"/>
        <v>0.65</v>
      </c>
      <c r="N43" s="44">
        <f t="shared" si="31"/>
        <v>0.8</v>
      </c>
      <c r="O43" s="44">
        <f t="shared" si="32"/>
        <v>0.5850000000000001</v>
      </c>
      <c r="P43" s="44">
        <f t="shared" si="33"/>
        <v>0.17550000000000002</v>
      </c>
      <c r="Q43" s="44">
        <v>0.1925</v>
      </c>
      <c r="R43" s="44">
        <f t="shared" si="34"/>
        <v>0.17</v>
      </c>
      <c r="S43" s="44">
        <f t="shared" si="35"/>
        <v>0.0975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</row>
    <row r="44" spans="1:229" ht="15">
      <c r="A44" s="25" t="s">
        <v>64</v>
      </c>
      <c r="B44" s="31">
        <v>5</v>
      </c>
      <c r="C44" s="25" t="s">
        <v>103</v>
      </c>
      <c r="D44" s="27" t="s">
        <v>104</v>
      </c>
      <c r="E44" s="28" t="s">
        <v>105</v>
      </c>
      <c r="F44" s="27" t="s">
        <v>106</v>
      </c>
      <c r="G44" s="44">
        <f t="shared" si="24"/>
        <v>0.195</v>
      </c>
      <c r="H44" s="44">
        <f t="shared" si="25"/>
        <v>0.18200000000000002</v>
      </c>
      <c r="I44" s="44">
        <f t="shared" si="26"/>
        <v>0.3965</v>
      </c>
      <c r="J44" s="44">
        <f t="shared" si="27"/>
        <v>0.82</v>
      </c>
      <c r="K44" s="44">
        <f t="shared" si="28"/>
        <v>0.156</v>
      </c>
      <c r="L44" s="44">
        <f t="shared" si="29"/>
        <v>0.98</v>
      </c>
      <c r="M44" s="44">
        <f t="shared" si="30"/>
        <v>0.65</v>
      </c>
      <c r="N44" s="44">
        <f t="shared" si="31"/>
        <v>0.78</v>
      </c>
      <c r="O44" s="44">
        <f t="shared" si="32"/>
        <v>0.5850000000000001</v>
      </c>
      <c r="P44" s="44">
        <f t="shared" si="33"/>
        <v>0.1885</v>
      </c>
      <c r="Q44" s="44">
        <v>0.213425</v>
      </c>
      <c r="R44" s="44">
        <f t="shared" si="34"/>
        <v>0.17</v>
      </c>
      <c r="S44" s="44">
        <f t="shared" si="35"/>
        <v>0.0975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</row>
    <row r="46" spans="1:18" s="38" customFormat="1" ht="18">
      <c r="A46" s="270" t="s">
        <v>121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11"/>
      <c r="R46" s="12"/>
    </row>
    <row r="48" spans="1:229" ht="180">
      <c r="A48" s="23" t="s">
        <v>86</v>
      </c>
      <c r="B48" s="23" t="s">
        <v>87</v>
      </c>
      <c r="C48" s="49" t="s">
        <v>0</v>
      </c>
      <c r="D48" s="23" t="s">
        <v>88</v>
      </c>
      <c r="E48" s="50" t="s">
        <v>1</v>
      </c>
      <c r="F48" s="23" t="s">
        <v>89</v>
      </c>
      <c r="G48" s="23" t="s">
        <v>90</v>
      </c>
      <c r="H48" s="23" t="s">
        <v>91</v>
      </c>
      <c r="I48" s="23" t="s">
        <v>92</v>
      </c>
      <c r="J48" s="23" t="s">
        <v>93</v>
      </c>
      <c r="K48" s="23" t="s">
        <v>94</v>
      </c>
      <c r="L48" s="23" t="s">
        <v>145</v>
      </c>
      <c r="M48" s="23" t="s">
        <v>146</v>
      </c>
      <c r="N48" s="23" t="s">
        <v>147</v>
      </c>
      <c r="O48" s="23" t="s">
        <v>95</v>
      </c>
      <c r="P48" s="51" t="s">
        <v>96</v>
      </c>
      <c r="Q48" s="51" t="s">
        <v>97</v>
      </c>
      <c r="R48" s="51" t="s">
        <v>98</v>
      </c>
      <c r="S48" s="51" t="s">
        <v>148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</row>
    <row r="49" spans="1:229" ht="16.5">
      <c r="A49" s="52"/>
      <c r="B49" s="52"/>
      <c r="C49" s="53"/>
      <c r="D49" s="52"/>
      <c r="E49" s="54"/>
      <c r="F49" s="52"/>
      <c r="G49" s="13">
        <v>0.83</v>
      </c>
      <c r="H49" s="13">
        <v>0.83</v>
      </c>
      <c r="I49" s="13">
        <v>0.83</v>
      </c>
      <c r="J49" s="14">
        <v>1</v>
      </c>
      <c r="K49" s="13">
        <v>0.83</v>
      </c>
      <c r="L49" s="14">
        <v>1</v>
      </c>
      <c r="M49" s="14">
        <v>1</v>
      </c>
      <c r="N49" s="14">
        <v>1</v>
      </c>
      <c r="O49" s="13">
        <v>0.83</v>
      </c>
      <c r="P49" s="13">
        <v>0.83</v>
      </c>
      <c r="Q49" s="14">
        <v>1</v>
      </c>
      <c r="R49" s="14">
        <v>1</v>
      </c>
      <c r="S49" s="125">
        <v>0.83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</row>
    <row r="50" spans="1:229" ht="15" customHeight="1">
      <c r="A50" s="39" t="s">
        <v>64</v>
      </c>
      <c r="B50" s="40">
        <v>5</v>
      </c>
      <c r="C50" s="41" t="s">
        <v>99</v>
      </c>
      <c r="D50" s="42" t="s">
        <v>100</v>
      </c>
      <c r="E50" s="43" t="s">
        <v>101</v>
      </c>
      <c r="F50" s="42" t="s">
        <v>102</v>
      </c>
      <c r="G50" s="44">
        <f aca="true" t="shared" si="36" ref="G50:G55">+$G4*$G$49</f>
        <v>0.2075</v>
      </c>
      <c r="H50" s="44">
        <f aca="true" t="shared" si="37" ref="H50:H55">+$H4*$H$49</f>
        <v>0.2656</v>
      </c>
      <c r="I50" s="44">
        <f aca="true" t="shared" si="38" ref="I50:I55">+$I4*$I$49</f>
        <v>0.332</v>
      </c>
      <c r="J50" s="44">
        <f aca="true" t="shared" si="39" ref="J50:J55">+$J4*$J$49</f>
        <v>0.8</v>
      </c>
      <c r="K50" s="44">
        <f aca="true" t="shared" si="40" ref="K50:K55">+$K4*$K$49</f>
        <v>0.1992</v>
      </c>
      <c r="L50" s="44">
        <f aca="true" t="shared" si="41" ref="L50:L55">+$L4*$L$49</f>
        <v>0.98</v>
      </c>
      <c r="M50" s="44">
        <f aca="true" t="shared" si="42" ref="M50:M55">+$M4*$M$49</f>
        <v>0.56</v>
      </c>
      <c r="N50" s="44">
        <f aca="true" t="shared" si="43" ref="N50:N55">+$N4*$N$49</f>
        <v>0.74</v>
      </c>
      <c r="O50" s="44">
        <f aca="true" t="shared" si="44" ref="O50:O55">+$O4*$O$49</f>
        <v>0.747</v>
      </c>
      <c r="P50" s="44">
        <f aca="true" t="shared" si="45" ref="P50:P55">+$P4*$P$49</f>
        <v>0.5975999999999999</v>
      </c>
      <c r="Q50" s="44">
        <v>0.29</v>
      </c>
      <c r="R50" s="44">
        <f aca="true" t="shared" si="46" ref="R50:R55">+$R4*$R$49</f>
        <v>0.17</v>
      </c>
      <c r="S50" s="44">
        <f aca="true" t="shared" si="47" ref="S50:S55">+$S4*$S$49</f>
        <v>0.12449999999999999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</row>
    <row r="51" spans="1:229" ht="15">
      <c r="A51" s="25" t="s">
        <v>64</v>
      </c>
      <c r="B51" s="26">
        <v>5</v>
      </c>
      <c r="C51" s="25" t="s">
        <v>68</v>
      </c>
      <c r="D51" s="33" t="s">
        <v>116</v>
      </c>
      <c r="E51" s="28" t="s">
        <v>117</v>
      </c>
      <c r="F51" s="27" t="s">
        <v>118</v>
      </c>
      <c r="G51" s="44">
        <f t="shared" si="36"/>
        <v>0.14939999999999998</v>
      </c>
      <c r="H51" s="44">
        <f t="shared" si="37"/>
        <v>0.2158</v>
      </c>
      <c r="I51" s="44">
        <f t="shared" si="38"/>
        <v>0.4565</v>
      </c>
      <c r="J51" s="44">
        <f t="shared" si="39"/>
        <v>0.8</v>
      </c>
      <c r="K51" s="44">
        <f t="shared" si="40"/>
        <v>0.1411</v>
      </c>
      <c r="L51" s="44">
        <f t="shared" si="41"/>
        <v>0.98</v>
      </c>
      <c r="M51" s="44">
        <f t="shared" si="42"/>
        <v>0.55</v>
      </c>
      <c r="N51" s="44">
        <f t="shared" si="43"/>
        <v>0.61</v>
      </c>
      <c r="O51" s="44">
        <f t="shared" si="44"/>
        <v>0.747</v>
      </c>
      <c r="P51" s="44">
        <f t="shared" si="45"/>
        <v>0.39009999999999995</v>
      </c>
      <c r="Q51" s="44">
        <v>0.28</v>
      </c>
      <c r="R51" s="44">
        <f t="shared" si="46"/>
        <v>0.17</v>
      </c>
      <c r="S51" s="44">
        <f t="shared" si="47"/>
        <v>0.12449999999999999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</row>
    <row r="52" spans="1:229" ht="15">
      <c r="A52" s="25" t="s">
        <v>64</v>
      </c>
      <c r="B52" s="26">
        <v>5</v>
      </c>
      <c r="C52" s="25" t="s">
        <v>65</v>
      </c>
      <c r="D52" s="27" t="s">
        <v>107</v>
      </c>
      <c r="E52" s="28" t="s">
        <v>108</v>
      </c>
      <c r="F52" s="27" t="s">
        <v>109</v>
      </c>
      <c r="G52" s="44">
        <f t="shared" si="36"/>
        <v>0.166</v>
      </c>
      <c r="H52" s="44">
        <f t="shared" si="37"/>
        <v>0.2158</v>
      </c>
      <c r="I52" s="44">
        <f t="shared" si="38"/>
        <v>0.332</v>
      </c>
      <c r="J52" s="44">
        <f t="shared" si="39"/>
        <v>0.8</v>
      </c>
      <c r="K52" s="44">
        <f t="shared" si="40"/>
        <v>0.1992</v>
      </c>
      <c r="L52" s="44">
        <f t="shared" si="41"/>
        <v>0.98</v>
      </c>
      <c r="M52" s="44">
        <f t="shared" si="42"/>
        <v>0.5</v>
      </c>
      <c r="N52" s="44">
        <f t="shared" si="43"/>
        <v>0.71</v>
      </c>
      <c r="O52" s="44">
        <f t="shared" si="44"/>
        <v>0.747</v>
      </c>
      <c r="P52" s="44">
        <f t="shared" si="45"/>
        <v>0.2241</v>
      </c>
      <c r="Q52" s="44">
        <v>0.22</v>
      </c>
      <c r="R52" s="44">
        <f t="shared" si="46"/>
        <v>0.17</v>
      </c>
      <c r="S52" s="44">
        <f t="shared" si="47"/>
        <v>0.12449999999999999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</row>
    <row r="53" spans="1:229" ht="15">
      <c r="A53" s="25" t="s">
        <v>64</v>
      </c>
      <c r="B53" s="31">
        <v>5</v>
      </c>
      <c r="C53" s="25" t="s">
        <v>66</v>
      </c>
      <c r="D53" s="27" t="s">
        <v>110</v>
      </c>
      <c r="E53" s="28" t="s">
        <v>111</v>
      </c>
      <c r="F53" s="27" t="s">
        <v>112</v>
      </c>
      <c r="G53" s="44">
        <f t="shared" si="36"/>
        <v>0.166</v>
      </c>
      <c r="H53" s="44">
        <f t="shared" si="37"/>
        <v>0.2158</v>
      </c>
      <c r="I53" s="44">
        <f t="shared" si="38"/>
        <v>0.332</v>
      </c>
      <c r="J53" s="44">
        <f t="shared" si="39"/>
        <v>0.8</v>
      </c>
      <c r="K53" s="44">
        <f t="shared" si="40"/>
        <v>0.1992</v>
      </c>
      <c r="L53" s="44">
        <f t="shared" si="41"/>
        <v>0.98</v>
      </c>
      <c r="M53" s="44">
        <f t="shared" si="42"/>
        <v>0.8</v>
      </c>
      <c r="N53" s="44">
        <f t="shared" si="43"/>
        <v>0.86</v>
      </c>
      <c r="O53" s="44">
        <f t="shared" si="44"/>
        <v>0.747</v>
      </c>
      <c r="P53" s="44">
        <f t="shared" si="45"/>
        <v>0.29879999999999995</v>
      </c>
      <c r="Q53" s="44">
        <v>0.22</v>
      </c>
      <c r="R53" s="44">
        <f t="shared" si="46"/>
        <v>0.17</v>
      </c>
      <c r="S53" s="44">
        <f t="shared" si="47"/>
        <v>0.12449999999999999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</row>
    <row r="54" spans="1:229" ht="15">
      <c r="A54" s="25" t="s">
        <v>64</v>
      </c>
      <c r="B54" s="26">
        <v>5</v>
      </c>
      <c r="C54" s="25" t="s">
        <v>67</v>
      </c>
      <c r="D54" s="27" t="s">
        <v>113</v>
      </c>
      <c r="E54" s="28" t="s">
        <v>114</v>
      </c>
      <c r="F54" s="27" t="s">
        <v>115</v>
      </c>
      <c r="G54" s="44">
        <f t="shared" si="36"/>
        <v>0.166</v>
      </c>
      <c r="H54" s="44">
        <f t="shared" si="37"/>
        <v>0.2158</v>
      </c>
      <c r="I54" s="44">
        <f t="shared" si="38"/>
        <v>0.332</v>
      </c>
      <c r="J54" s="44">
        <f t="shared" si="39"/>
        <v>0.8</v>
      </c>
      <c r="K54" s="44">
        <f t="shared" si="40"/>
        <v>0.1992</v>
      </c>
      <c r="L54" s="44">
        <f t="shared" si="41"/>
        <v>0.98</v>
      </c>
      <c r="M54" s="44">
        <f t="shared" si="42"/>
        <v>0.65</v>
      </c>
      <c r="N54" s="44">
        <f t="shared" si="43"/>
        <v>0.8</v>
      </c>
      <c r="O54" s="44">
        <f t="shared" si="44"/>
        <v>0.747</v>
      </c>
      <c r="P54" s="44">
        <f t="shared" si="45"/>
        <v>0.2241</v>
      </c>
      <c r="Q54" s="44">
        <v>0.22</v>
      </c>
      <c r="R54" s="44">
        <f t="shared" si="46"/>
        <v>0.17</v>
      </c>
      <c r="S54" s="44">
        <f t="shared" si="47"/>
        <v>0.12449999999999999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</row>
    <row r="55" spans="1:229" ht="15">
      <c r="A55" s="25" t="s">
        <v>64</v>
      </c>
      <c r="B55" s="31">
        <v>5</v>
      </c>
      <c r="C55" s="25" t="s">
        <v>103</v>
      </c>
      <c r="D55" s="27" t="s">
        <v>104</v>
      </c>
      <c r="E55" s="28" t="s">
        <v>105</v>
      </c>
      <c r="F55" s="27" t="s">
        <v>106</v>
      </c>
      <c r="G55" s="44">
        <f t="shared" si="36"/>
        <v>0.24899999999999997</v>
      </c>
      <c r="H55" s="44">
        <f t="shared" si="37"/>
        <v>0.23240000000000002</v>
      </c>
      <c r="I55" s="44">
        <f t="shared" si="38"/>
        <v>0.5063</v>
      </c>
      <c r="J55" s="44">
        <f t="shared" si="39"/>
        <v>0.82</v>
      </c>
      <c r="K55" s="44">
        <f t="shared" si="40"/>
        <v>0.1992</v>
      </c>
      <c r="L55" s="44">
        <f t="shared" si="41"/>
        <v>0.98</v>
      </c>
      <c r="M55" s="44">
        <f t="shared" si="42"/>
        <v>0.65</v>
      </c>
      <c r="N55" s="44">
        <f t="shared" si="43"/>
        <v>0.78</v>
      </c>
      <c r="O55" s="44">
        <f t="shared" si="44"/>
        <v>0.747</v>
      </c>
      <c r="P55" s="44">
        <f t="shared" si="45"/>
        <v>0.24069999999999997</v>
      </c>
      <c r="Q55" s="44">
        <v>0.22</v>
      </c>
      <c r="R55" s="44">
        <f t="shared" si="46"/>
        <v>0.17</v>
      </c>
      <c r="S55" s="44">
        <f t="shared" si="47"/>
        <v>0.12449999999999999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</row>
    <row r="59" spans="1:18" s="38" customFormat="1" ht="18">
      <c r="A59" s="270" t="s">
        <v>73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11"/>
      <c r="R59" s="12"/>
    </row>
    <row r="61" spans="1:229" ht="180">
      <c r="A61" s="23" t="s">
        <v>86</v>
      </c>
      <c r="B61" s="23" t="s">
        <v>87</v>
      </c>
      <c r="C61" s="49" t="s">
        <v>0</v>
      </c>
      <c r="D61" s="23" t="s">
        <v>88</v>
      </c>
      <c r="E61" s="50" t="s">
        <v>1</v>
      </c>
      <c r="F61" s="23" t="s">
        <v>89</v>
      </c>
      <c r="G61" s="23" t="s">
        <v>90</v>
      </c>
      <c r="H61" s="23" t="s">
        <v>91</v>
      </c>
      <c r="I61" s="23" t="s">
        <v>92</v>
      </c>
      <c r="J61" s="23" t="s">
        <v>93</v>
      </c>
      <c r="K61" s="23" t="s">
        <v>94</v>
      </c>
      <c r="L61" s="23" t="s">
        <v>145</v>
      </c>
      <c r="M61" s="23" t="s">
        <v>146</v>
      </c>
      <c r="N61" s="23" t="s">
        <v>147</v>
      </c>
      <c r="O61" s="23" t="s">
        <v>95</v>
      </c>
      <c r="P61" s="51" t="s">
        <v>96</v>
      </c>
      <c r="Q61" s="51" t="s">
        <v>97</v>
      </c>
      <c r="R61" s="51" t="s">
        <v>98</v>
      </c>
      <c r="S61" s="51" t="s">
        <v>148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</row>
    <row r="62" spans="1:229" ht="16.5">
      <c r="A62" s="52"/>
      <c r="B62" s="52"/>
      <c r="C62" s="53"/>
      <c r="D62" s="52"/>
      <c r="E62" s="54"/>
      <c r="F62" s="52"/>
      <c r="G62" s="13">
        <v>1</v>
      </c>
      <c r="H62" s="13">
        <v>1</v>
      </c>
      <c r="I62" s="13">
        <v>1</v>
      </c>
      <c r="J62" s="14">
        <v>1</v>
      </c>
      <c r="K62" s="13">
        <v>1</v>
      </c>
      <c r="L62" s="14">
        <v>1</v>
      </c>
      <c r="M62" s="14">
        <v>1</v>
      </c>
      <c r="N62" s="14">
        <v>1</v>
      </c>
      <c r="O62" s="13">
        <v>1</v>
      </c>
      <c r="P62" s="13">
        <v>1</v>
      </c>
      <c r="Q62" s="14">
        <v>1</v>
      </c>
      <c r="R62" s="14">
        <v>1</v>
      </c>
      <c r="S62" s="125">
        <v>1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</row>
    <row r="63" spans="1:229" ht="15" customHeight="1">
      <c r="A63" s="39" t="s">
        <v>64</v>
      </c>
      <c r="B63" s="40">
        <v>5</v>
      </c>
      <c r="C63" s="41" t="s">
        <v>99</v>
      </c>
      <c r="D63" s="42" t="s">
        <v>100</v>
      </c>
      <c r="E63" s="43" t="s">
        <v>101</v>
      </c>
      <c r="F63" s="42" t="s">
        <v>102</v>
      </c>
      <c r="G63" s="44">
        <f aca="true" t="shared" si="48" ref="G63:G68">+$G4*$G$62</f>
        <v>0.25</v>
      </c>
      <c r="H63" s="44">
        <f aca="true" t="shared" si="49" ref="H63:H68">+$H4*$H$62</f>
        <v>0.32</v>
      </c>
      <c r="I63" s="44">
        <f aca="true" t="shared" si="50" ref="I63:I68">+$I4*$I$62</f>
        <v>0.4</v>
      </c>
      <c r="J63" s="44">
        <f aca="true" t="shared" si="51" ref="J63:J68">+$J4*$J$62</f>
        <v>0.8</v>
      </c>
      <c r="K63" s="44">
        <f aca="true" t="shared" si="52" ref="K63:K68">+$K4*$K$62</f>
        <v>0.24</v>
      </c>
      <c r="L63" s="44">
        <f aca="true" t="shared" si="53" ref="L63:L68">+$L4*$L$62</f>
        <v>0.98</v>
      </c>
      <c r="M63" s="44">
        <f aca="true" t="shared" si="54" ref="M63:M68">+$M4*$M$62</f>
        <v>0.56</v>
      </c>
      <c r="N63" s="44">
        <f aca="true" t="shared" si="55" ref="N63:N68">+$N4*$N$62</f>
        <v>0.74</v>
      </c>
      <c r="O63" s="44">
        <f aca="true" t="shared" si="56" ref="O63:O68">+$O4*$O$62</f>
        <v>0.9</v>
      </c>
      <c r="P63" s="44">
        <f aca="true" t="shared" si="57" ref="P63:P68">+$P4*$P$62</f>
        <v>0.72</v>
      </c>
      <c r="Q63" s="44">
        <f aca="true" t="shared" si="58" ref="Q63:Q68">+$Q4*$Q$62</f>
        <v>0.29</v>
      </c>
      <c r="R63" s="44">
        <f aca="true" t="shared" si="59" ref="R63:R68">+$R4*$R$62</f>
        <v>0.17</v>
      </c>
      <c r="S63" s="44">
        <f aca="true" t="shared" si="60" ref="S63:S68">+$S4*$S$62</f>
        <v>0.15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</row>
    <row r="64" spans="1:229" ht="15">
      <c r="A64" s="25" t="s">
        <v>64</v>
      </c>
      <c r="B64" s="26">
        <v>5</v>
      </c>
      <c r="C64" s="25" t="s">
        <v>68</v>
      </c>
      <c r="D64" s="33" t="s">
        <v>116</v>
      </c>
      <c r="E64" s="28" t="s">
        <v>117</v>
      </c>
      <c r="F64" s="27" t="s">
        <v>118</v>
      </c>
      <c r="G64" s="44">
        <f t="shared" si="48"/>
        <v>0.18</v>
      </c>
      <c r="H64" s="44">
        <f t="shared" si="49"/>
        <v>0.26</v>
      </c>
      <c r="I64" s="44">
        <f t="shared" si="50"/>
        <v>0.55</v>
      </c>
      <c r="J64" s="44">
        <f t="shared" si="51"/>
        <v>0.8</v>
      </c>
      <c r="K64" s="44">
        <f t="shared" si="52"/>
        <v>0.17</v>
      </c>
      <c r="L64" s="44">
        <f t="shared" si="53"/>
        <v>0.98</v>
      </c>
      <c r="M64" s="44">
        <f t="shared" si="54"/>
        <v>0.55</v>
      </c>
      <c r="N64" s="44">
        <f t="shared" si="55"/>
        <v>0.61</v>
      </c>
      <c r="O64" s="44">
        <f t="shared" si="56"/>
        <v>0.9</v>
      </c>
      <c r="P64" s="44">
        <f t="shared" si="57"/>
        <v>0.47</v>
      </c>
      <c r="Q64" s="44">
        <f t="shared" si="58"/>
        <v>0.28</v>
      </c>
      <c r="R64" s="44">
        <f t="shared" si="59"/>
        <v>0.17</v>
      </c>
      <c r="S64" s="44">
        <f t="shared" si="60"/>
        <v>0.15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</row>
    <row r="65" spans="1:229" ht="15">
      <c r="A65" s="25" t="s">
        <v>64</v>
      </c>
      <c r="B65" s="26">
        <v>5</v>
      </c>
      <c r="C65" s="25" t="s">
        <v>65</v>
      </c>
      <c r="D65" s="27" t="s">
        <v>107</v>
      </c>
      <c r="E65" s="28" t="s">
        <v>108</v>
      </c>
      <c r="F65" s="27" t="s">
        <v>109</v>
      </c>
      <c r="G65" s="44">
        <f t="shared" si="48"/>
        <v>0.2</v>
      </c>
      <c r="H65" s="44">
        <f t="shared" si="49"/>
        <v>0.26</v>
      </c>
      <c r="I65" s="44">
        <f t="shared" si="50"/>
        <v>0.4</v>
      </c>
      <c r="J65" s="44">
        <f t="shared" si="51"/>
        <v>0.8</v>
      </c>
      <c r="K65" s="44">
        <f t="shared" si="52"/>
        <v>0.24</v>
      </c>
      <c r="L65" s="44">
        <f t="shared" si="53"/>
        <v>0.98</v>
      </c>
      <c r="M65" s="44">
        <f t="shared" si="54"/>
        <v>0.5</v>
      </c>
      <c r="N65" s="44">
        <f t="shared" si="55"/>
        <v>0.71</v>
      </c>
      <c r="O65" s="44">
        <f t="shared" si="56"/>
        <v>0.9</v>
      </c>
      <c r="P65" s="44">
        <f t="shared" si="57"/>
        <v>0.27</v>
      </c>
      <c r="Q65" s="44">
        <f t="shared" si="58"/>
        <v>0.22</v>
      </c>
      <c r="R65" s="44">
        <f t="shared" si="59"/>
        <v>0.17</v>
      </c>
      <c r="S65" s="44">
        <f t="shared" si="60"/>
        <v>0.15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</row>
    <row r="66" spans="1:229" ht="15">
      <c r="A66" s="25" t="s">
        <v>64</v>
      </c>
      <c r="B66" s="31">
        <v>5</v>
      </c>
      <c r="C66" s="25" t="s">
        <v>66</v>
      </c>
      <c r="D66" s="27" t="s">
        <v>110</v>
      </c>
      <c r="E66" s="28" t="s">
        <v>111</v>
      </c>
      <c r="F66" s="27" t="s">
        <v>112</v>
      </c>
      <c r="G66" s="44">
        <f t="shared" si="48"/>
        <v>0.2</v>
      </c>
      <c r="H66" s="44">
        <f t="shared" si="49"/>
        <v>0.26</v>
      </c>
      <c r="I66" s="44">
        <f t="shared" si="50"/>
        <v>0.4</v>
      </c>
      <c r="J66" s="44">
        <f t="shared" si="51"/>
        <v>0.8</v>
      </c>
      <c r="K66" s="44">
        <f t="shared" si="52"/>
        <v>0.24</v>
      </c>
      <c r="L66" s="44">
        <f t="shared" si="53"/>
        <v>0.98</v>
      </c>
      <c r="M66" s="44">
        <f t="shared" si="54"/>
        <v>0.8</v>
      </c>
      <c r="N66" s="44">
        <f t="shared" si="55"/>
        <v>0.86</v>
      </c>
      <c r="O66" s="44">
        <f t="shared" si="56"/>
        <v>0.9</v>
      </c>
      <c r="P66" s="44">
        <f t="shared" si="57"/>
        <v>0.36</v>
      </c>
      <c r="Q66" s="44">
        <f t="shared" si="58"/>
        <v>0.22</v>
      </c>
      <c r="R66" s="44">
        <f t="shared" si="59"/>
        <v>0.17</v>
      </c>
      <c r="S66" s="44">
        <f t="shared" si="60"/>
        <v>0.15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</row>
    <row r="67" spans="1:229" ht="15">
      <c r="A67" s="25" t="s">
        <v>64</v>
      </c>
      <c r="B67" s="26">
        <v>5</v>
      </c>
      <c r="C67" s="25" t="s">
        <v>67</v>
      </c>
      <c r="D67" s="27" t="s">
        <v>113</v>
      </c>
      <c r="E67" s="28" t="s">
        <v>114</v>
      </c>
      <c r="F67" s="27" t="s">
        <v>115</v>
      </c>
      <c r="G67" s="44">
        <f t="shared" si="48"/>
        <v>0.2</v>
      </c>
      <c r="H67" s="44">
        <f t="shared" si="49"/>
        <v>0.26</v>
      </c>
      <c r="I67" s="44">
        <f t="shared" si="50"/>
        <v>0.4</v>
      </c>
      <c r="J67" s="44">
        <f t="shared" si="51"/>
        <v>0.8</v>
      </c>
      <c r="K67" s="44">
        <f t="shared" si="52"/>
        <v>0.24</v>
      </c>
      <c r="L67" s="44">
        <f t="shared" si="53"/>
        <v>0.98</v>
      </c>
      <c r="M67" s="44">
        <f t="shared" si="54"/>
        <v>0.65</v>
      </c>
      <c r="N67" s="44">
        <f t="shared" si="55"/>
        <v>0.8</v>
      </c>
      <c r="O67" s="44">
        <f t="shared" si="56"/>
        <v>0.9</v>
      </c>
      <c r="P67" s="44">
        <f t="shared" si="57"/>
        <v>0.27</v>
      </c>
      <c r="Q67" s="44">
        <f t="shared" si="58"/>
        <v>0.22</v>
      </c>
      <c r="R67" s="44">
        <f t="shared" si="59"/>
        <v>0.17</v>
      </c>
      <c r="S67" s="44">
        <f t="shared" si="60"/>
        <v>0.15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</row>
    <row r="68" spans="1:229" ht="15">
      <c r="A68" s="25" t="s">
        <v>64</v>
      </c>
      <c r="B68" s="31">
        <v>5</v>
      </c>
      <c r="C68" s="25" t="s">
        <v>103</v>
      </c>
      <c r="D68" s="27" t="s">
        <v>104</v>
      </c>
      <c r="E68" s="28" t="s">
        <v>105</v>
      </c>
      <c r="F68" s="27" t="s">
        <v>106</v>
      </c>
      <c r="G68" s="44">
        <f t="shared" si="48"/>
        <v>0.3</v>
      </c>
      <c r="H68" s="44">
        <f t="shared" si="49"/>
        <v>0.28</v>
      </c>
      <c r="I68" s="44">
        <f t="shared" si="50"/>
        <v>0.61</v>
      </c>
      <c r="J68" s="44">
        <f t="shared" si="51"/>
        <v>0.82</v>
      </c>
      <c r="K68" s="44">
        <f t="shared" si="52"/>
        <v>0.24</v>
      </c>
      <c r="L68" s="44">
        <f t="shared" si="53"/>
        <v>0.98</v>
      </c>
      <c r="M68" s="44">
        <f t="shared" si="54"/>
        <v>0.65</v>
      </c>
      <c r="N68" s="44">
        <f t="shared" si="55"/>
        <v>0.78</v>
      </c>
      <c r="O68" s="44">
        <f t="shared" si="56"/>
        <v>0.9</v>
      </c>
      <c r="P68" s="44">
        <f t="shared" si="57"/>
        <v>0.29</v>
      </c>
      <c r="Q68" s="44">
        <f t="shared" si="58"/>
        <v>0.22</v>
      </c>
      <c r="R68" s="44">
        <f t="shared" si="59"/>
        <v>0.17</v>
      </c>
      <c r="S68" s="44">
        <f t="shared" si="60"/>
        <v>0.15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</row>
  </sheetData>
  <sheetProtection/>
  <mergeCells count="6">
    <mergeCell ref="A13:P13"/>
    <mergeCell ref="A59:P59"/>
    <mergeCell ref="A1:P1"/>
    <mergeCell ref="A24:P24"/>
    <mergeCell ref="A46:P46"/>
    <mergeCell ref="A35:P3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A10"/>
    </sheetView>
  </sheetViews>
  <sheetFormatPr defaultColWidth="11.421875" defaultRowHeight="15"/>
  <cols>
    <col min="1" max="1" width="20.28125" style="68" bestFit="1" customWidth="1"/>
    <col min="2" max="2" width="36.7109375" style="68" bestFit="1" customWidth="1"/>
    <col min="3" max="3" width="14.421875" style="108" customWidth="1"/>
    <col min="4" max="4" width="14.140625" style="108" customWidth="1"/>
    <col min="5" max="5" width="7.140625" style="116" customWidth="1"/>
    <col min="6" max="6" width="8.421875" style="116" bestFit="1" customWidth="1"/>
    <col min="7" max="7" width="9.7109375" style="108" bestFit="1" customWidth="1"/>
    <col min="8" max="8" width="8.7109375" style="108" customWidth="1"/>
    <col min="9" max="9" width="7.140625" style="108" customWidth="1"/>
    <col min="10" max="11" width="9.7109375" style="108" bestFit="1" customWidth="1"/>
    <col min="12" max="12" width="9.00390625" style="108" customWidth="1"/>
    <col min="13" max="16384" width="11.421875" style="108" customWidth="1"/>
  </cols>
  <sheetData>
    <row r="1" spans="1:12" ht="109.5" customHeight="1" thickBot="1" thickTop="1">
      <c r="A1" s="246" t="s">
        <v>0</v>
      </c>
      <c r="B1" s="249" t="s">
        <v>1</v>
      </c>
      <c r="C1" s="249" t="s">
        <v>63</v>
      </c>
      <c r="D1" s="253" t="s">
        <v>60</v>
      </c>
      <c r="E1" s="289" t="s">
        <v>189</v>
      </c>
      <c r="F1" s="290"/>
      <c r="G1" s="290"/>
      <c r="H1" s="290"/>
      <c r="I1" s="290"/>
      <c r="J1" s="290"/>
      <c r="K1" s="290"/>
      <c r="L1" s="290"/>
    </row>
    <row r="2" spans="1:12" ht="15" customHeight="1" thickTop="1">
      <c r="A2" s="247"/>
      <c r="B2" s="250"/>
      <c r="C2" s="252"/>
      <c r="D2" s="254"/>
      <c r="E2" s="271" t="s">
        <v>3</v>
      </c>
      <c r="F2" s="272"/>
      <c r="G2" s="272"/>
      <c r="H2" s="273"/>
      <c r="I2" s="280" t="s">
        <v>4</v>
      </c>
      <c r="J2" s="281"/>
      <c r="K2" s="281"/>
      <c r="L2" s="281"/>
    </row>
    <row r="3" spans="1:12" ht="15" customHeight="1">
      <c r="A3" s="247"/>
      <c r="B3" s="250"/>
      <c r="C3" s="252"/>
      <c r="D3" s="254"/>
      <c r="E3" s="274"/>
      <c r="F3" s="275"/>
      <c r="G3" s="275"/>
      <c r="H3" s="276"/>
      <c r="I3" s="274"/>
      <c r="J3" s="275"/>
      <c r="K3" s="275"/>
      <c r="L3" s="275"/>
    </row>
    <row r="4" spans="1:12" ht="15" customHeight="1">
      <c r="A4" s="247"/>
      <c r="B4" s="250"/>
      <c r="C4" s="252"/>
      <c r="D4" s="254"/>
      <c r="E4" s="274"/>
      <c r="F4" s="275"/>
      <c r="G4" s="275"/>
      <c r="H4" s="276"/>
      <c r="I4" s="274"/>
      <c r="J4" s="275"/>
      <c r="K4" s="275"/>
      <c r="L4" s="275"/>
    </row>
    <row r="5" spans="1:12" ht="15" customHeight="1">
      <c r="A5" s="247"/>
      <c r="B5" s="250"/>
      <c r="C5" s="252"/>
      <c r="D5" s="254"/>
      <c r="E5" s="274"/>
      <c r="F5" s="275"/>
      <c r="G5" s="275"/>
      <c r="H5" s="276"/>
      <c r="I5" s="274"/>
      <c r="J5" s="275"/>
      <c r="K5" s="275"/>
      <c r="L5" s="275"/>
    </row>
    <row r="6" spans="1:12" ht="15" customHeight="1">
      <c r="A6" s="247"/>
      <c r="B6" s="250"/>
      <c r="C6" s="252"/>
      <c r="D6" s="254"/>
      <c r="E6" s="274"/>
      <c r="F6" s="275"/>
      <c r="G6" s="275"/>
      <c r="H6" s="276"/>
      <c r="I6" s="274"/>
      <c r="J6" s="275"/>
      <c r="K6" s="275"/>
      <c r="L6" s="275"/>
    </row>
    <row r="7" spans="1:12" ht="15" customHeight="1">
      <c r="A7" s="247"/>
      <c r="B7" s="250"/>
      <c r="C7" s="252"/>
      <c r="D7" s="254"/>
      <c r="E7" s="274"/>
      <c r="F7" s="275"/>
      <c r="G7" s="275"/>
      <c r="H7" s="276"/>
      <c r="I7" s="274"/>
      <c r="J7" s="275"/>
      <c r="K7" s="275"/>
      <c r="L7" s="275"/>
    </row>
    <row r="8" spans="1:12" ht="15" customHeight="1">
      <c r="A8" s="247"/>
      <c r="B8" s="250"/>
      <c r="C8" s="252"/>
      <c r="D8" s="254"/>
      <c r="E8" s="274"/>
      <c r="F8" s="275"/>
      <c r="G8" s="275"/>
      <c r="H8" s="276"/>
      <c r="I8" s="274"/>
      <c r="J8" s="275"/>
      <c r="K8" s="275"/>
      <c r="L8" s="275"/>
    </row>
    <row r="9" spans="1:12" ht="15.75" customHeight="1" thickBot="1">
      <c r="A9" s="247"/>
      <c r="B9" s="250"/>
      <c r="C9" s="252"/>
      <c r="D9" s="254"/>
      <c r="E9" s="277"/>
      <c r="F9" s="278"/>
      <c r="G9" s="278"/>
      <c r="H9" s="279"/>
      <c r="I9" s="282"/>
      <c r="J9" s="283"/>
      <c r="K9" s="283"/>
      <c r="L9" s="283"/>
    </row>
    <row r="10" spans="1:12" ht="67.5" customHeight="1" thickBot="1" thickTop="1">
      <c r="A10" s="248"/>
      <c r="B10" s="251"/>
      <c r="C10" s="252"/>
      <c r="D10" s="255"/>
      <c r="E10" s="284" t="s">
        <v>190</v>
      </c>
      <c r="F10" s="285"/>
      <c r="G10" s="285"/>
      <c r="H10" s="286"/>
      <c r="I10" s="287" t="s">
        <v>191</v>
      </c>
      <c r="J10" s="288"/>
      <c r="K10" s="288"/>
      <c r="L10" s="288"/>
    </row>
    <row r="11" spans="1:12" ht="22.5" thickBot="1">
      <c r="A11" s="109"/>
      <c r="B11" s="109"/>
      <c r="C11" s="251"/>
      <c r="D11" s="110" t="s">
        <v>61</v>
      </c>
      <c r="E11" s="111" t="s">
        <v>20</v>
      </c>
      <c r="F11" s="111" t="s">
        <v>23</v>
      </c>
      <c r="G11" s="111" t="s">
        <v>25</v>
      </c>
      <c r="H11" s="111" t="s">
        <v>24</v>
      </c>
      <c r="I11" s="111" t="s">
        <v>20</v>
      </c>
      <c r="J11" s="111" t="s">
        <v>23</v>
      </c>
      <c r="K11" s="111" t="s">
        <v>25</v>
      </c>
      <c r="L11" s="111" t="s">
        <v>24</v>
      </c>
    </row>
    <row r="12" spans="1:12" s="68" customFormat="1" ht="13.5" thickBot="1">
      <c r="A12" s="1" t="s">
        <v>78</v>
      </c>
      <c r="B12" s="65" t="s">
        <v>79</v>
      </c>
      <c r="C12" s="85">
        <f aca="true" t="shared" si="0" ref="C12:C17">+D12</f>
        <v>1</v>
      </c>
      <c r="D12" s="82">
        <f aca="true" t="shared" si="1" ref="D12:D17">+E12/I12</f>
        <v>1</v>
      </c>
      <c r="E12" s="112">
        <v>541</v>
      </c>
      <c r="F12" s="112"/>
      <c r="G12" s="113"/>
      <c r="H12" s="113"/>
      <c r="I12" s="113">
        <v>541</v>
      </c>
      <c r="J12" s="113"/>
      <c r="K12" s="113"/>
      <c r="L12" s="114"/>
    </row>
    <row r="13" spans="1:12" s="68" customFormat="1" ht="13.5" thickBot="1">
      <c r="A13" s="1" t="s">
        <v>53</v>
      </c>
      <c r="B13" s="65" t="s">
        <v>80</v>
      </c>
      <c r="C13" s="85">
        <f t="shared" si="0"/>
        <v>1</v>
      </c>
      <c r="D13" s="82">
        <f t="shared" si="1"/>
        <v>1</v>
      </c>
      <c r="E13" s="112">
        <v>846</v>
      </c>
      <c r="F13" s="112"/>
      <c r="G13" s="113"/>
      <c r="H13" s="113"/>
      <c r="I13" s="113">
        <v>846</v>
      </c>
      <c r="J13" s="113"/>
      <c r="K13" s="113"/>
      <c r="L13" s="114"/>
    </row>
    <row r="14" spans="1:12" s="68" customFormat="1" ht="13.5" thickBot="1">
      <c r="A14" s="1" t="s">
        <v>54</v>
      </c>
      <c r="B14" s="65" t="s">
        <v>81</v>
      </c>
      <c r="C14" s="85">
        <f t="shared" si="0"/>
        <v>0.9989816700610998</v>
      </c>
      <c r="D14" s="82">
        <f t="shared" si="1"/>
        <v>0.9989816700610998</v>
      </c>
      <c r="E14" s="112">
        <v>981</v>
      </c>
      <c r="F14" s="112"/>
      <c r="G14" s="113"/>
      <c r="H14" s="113"/>
      <c r="I14" s="113">
        <v>982</v>
      </c>
      <c r="J14" s="113"/>
      <c r="K14" s="113"/>
      <c r="L14" s="114"/>
    </row>
    <row r="15" spans="1:12" s="68" customFormat="1" ht="13.5" thickBot="1">
      <c r="A15" s="1" t="s">
        <v>55</v>
      </c>
      <c r="B15" s="65" t="s">
        <v>82</v>
      </c>
      <c r="C15" s="85">
        <f t="shared" si="0"/>
        <v>1</v>
      </c>
      <c r="D15" s="82">
        <f t="shared" si="1"/>
        <v>1</v>
      </c>
      <c r="E15" s="112">
        <v>461</v>
      </c>
      <c r="F15" s="112"/>
      <c r="G15" s="113"/>
      <c r="H15" s="113"/>
      <c r="I15" s="113">
        <v>461</v>
      </c>
      <c r="J15" s="113"/>
      <c r="K15" s="113"/>
      <c r="L15" s="114"/>
    </row>
    <row r="16" spans="1:12" s="67" customFormat="1" ht="13.5" thickBot="1">
      <c r="A16" s="1" t="s">
        <v>56</v>
      </c>
      <c r="B16" s="65" t="s">
        <v>83</v>
      </c>
      <c r="C16" s="85">
        <f t="shared" si="0"/>
        <v>1</v>
      </c>
      <c r="D16" s="82">
        <f t="shared" si="1"/>
        <v>1</v>
      </c>
      <c r="E16" s="112">
        <v>949</v>
      </c>
      <c r="F16" s="112"/>
      <c r="G16" s="113"/>
      <c r="H16" s="113"/>
      <c r="I16" s="113">
        <v>949</v>
      </c>
      <c r="J16" s="141"/>
      <c r="K16" s="115"/>
      <c r="L16" s="115"/>
    </row>
    <row r="17" spans="1:9" ht="16.5" customHeight="1" thickBot="1">
      <c r="A17" s="1" t="s">
        <v>57</v>
      </c>
      <c r="B17" s="65" t="s">
        <v>84</v>
      </c>
      <c r="C17" s="85">
        <f t="shared" si="0"/>
        <v>1</v>
      </c>
      <c r="D17" s="82">
        <f t="shared" si="1"/>
        <v>1</v>
      </c>
      <c r="E17" s="112">
        <v>498</v>
      </c>
      <c r="F17" s="112"/>
      <c r="G17" s="113"/>
      <c r="H17" s="113"/>
      <c r="I17" s="113">
        <v>498</v>
      </c>
    </row>
    <row r="18" spans="1:6" s="122" customFormat="1" ht="14.25">
      <c r="A18" s="70"/>
      <c r="B18" s="69" t="s">
        <v>141</v>
      </c>
      <c r="E18" s="123"/>
      <c r="F18" s="123"/>
    </row>
  </sheetData>
  <sheetProtection/>
  <mergeCells count="9">
    <mergeCell ref="E2:H9"/>
    <mergeCell ref="I2:L9"/>
    <mergeCell ref="E10:H10"/>
    <mergeCell ref="I10:L10"/>
    <mergeCell ref="A1:A10"/>
    <mergeCell ref="B1:B10"/>
    <mergeCell ref="C1:C11"/>
    <mergeCell ref="D1:D10"/>
    <mergeCell ref="E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5" width="6.421875" style="0" bestFit="1" customWidth="1"/>
    <col min="6" max="6" width="8.57421875" style="0" bestFit="1" customWidth="1"/>
    <col min="7" max="7" width="6.8515625" style="0" bestFit="1" customWidth="1"/>
    <col min="8" max="8" width="6.140625" style="0" bestFit="1" customWidth="1"/>
    <col min="9" max="10" width="6.28125" style="0" bestFit="1" customWidth="1"/>
    <col min="11" max="11" width="6.140625" style="0" bestFit="1" customWidth="1"/>
    <col min="12" max="12" width="7.8515625" style="0" customWidth="1"/>
    <col min="13" max="13" width="7.421875" style="0" bestFit="1" customWidth="1"/>
    <col min="14" max="14" width="7.57421875" style="0" bestFit="1" customWidth="1"/>
    <col min="15" max="15" width="8.57421875" style="0" customWidth="1"/>
    <col min="16" max="16" width="6.8515625" style="0" customWidth="1"/>
    <col min="17" max="17" width="9.421875" style="0" customWidth="1"/>
    <col min="18" max="18" width="22.7109375" style="0" customWidth="1"/>
    <col min="19" max="19" width="9.7109375" style="0" bestFit="1" customWidth="1"/>
    <col min="20" max="20" width="8.57421875" style="0" bestFit="1" customWidth="1"/>
    <col min="21" max="22" width="8.421875" style="0" customWidth="1"/>
    <col min="23" max="23" width="7.421875" style="0" bestFit="1" customWidth="1"/>
    <col min="24" max="24" width="7.140625" style="0" bestFit="1" customWidth="1"/>
    <col min="25" max="25" width="14.140625" style="0" customWidth="1"/>
    <col min="26" max="26" width="5.28125" style="0" bestFit="1" customWidth="1"/>
    <col min="27" max="27" width="6.7109375" style="0" bestFit="1" customWidth="1"/>
    <col min="28" max="28" width="5.7109375" style="0" bestFit="1" customWidth="1"/>
    <col min="29" max="37" width="6.8515625" style="0" bestFit="1" customWidth="1"/>
    <col min="38" max="38" width="6.8515625" style="0" customWidth="1"/>
    <col min="39" max="39" width="7.8515625" style="0" customWidth="1"/>
    <col min="40" max="40" width="6.7109375" style="0" bestFit="1" customWidth="1"/>
    <col min="41" max="50" width="6.8515625" style="0" bestFit="1" customWidth="1"/>
    <col min="51" max="51" width="5.8515625" style="0" bestFit="1" customWidth="1"/>
  </cols>
  <sheetData>
    <row r="1" spans="1:51" ht="73.5" customHeight="1" thickBot="1" thickTop="1">
      <c r="A1" s="171" t="s">
        <v>0</v>
      </c>
      <c r="B1" s="174" t="s">
        <v>1</v>
      </c>
      <c r="C1" s="165" t="s">
        <v>63</v>
      </c>
      <c r="D1" s="186" t="s">
        <v>60</v>
      </c>
      <c r="E1" s="185" t="s">
        <v>2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</row>
    <row r="2" spans="1:51" ht="15" customHeight="1">
      <c r="A2" s="172"/>
      <c r="B2" s="175"/>
      <c r="C2" s="166"/>
      <c r="D2" s="187"/>
      <c r="E2" s="176" t="s">
        <v>3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9" t="s">
        <v>4</v>
      </c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80"/>
    </row>
    <row r="3" spans="1:51" ht="15" customHeight="1">
      <c r="A3" s="172"/>
      <c r="B3" s="175"/>
      <c r="C3" s="166"/>
      <c r="D3" s="18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81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82"/>
    </row>
    <row r="4" spans="1:51" ht="15" customHeight="1">
      <c r="A4" s="172"/>
      <c r="B4" s="175"/>
      <c r="C4" s="166"/>
      <c r="D4" s="18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81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82"/>
    </row>
    <row r="5" spans="1:51" ht="15" customHeight="1">
      <c r="A5" s="172"/>
      <c r="B5" s="175"/>
      <c r="C5" s="166"/>
      <c r="D5" s="18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81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82"/>
    </row>
    <row r="6" spans="1:51" ht="15" customHeight="1">
      <c r="A6" s="172"/>
      <c r="B6" s="175"/>
      <c r="C6" s="166"/>
      <c r="D6" s="18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81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82"/>
    </row>
    <row r="7" spans="1:51" ht="15" customHeight="1">
      <c r="A7" s="172"/>
      <c r="B7" s="175"/>
      <c r="C7" s="166"/>
      <c r="D7" s="18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81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82"/>
    </row>
    <row r="8" spans="1:51" ht="15" customHeight="1">
      <c r="A8" s="172"/>
      <c r="B8" s="175"/>
      <c r="C8" s="166"/>
      <c r="D8" s="18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81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82"/>
    </row>
    <row r="9" spans="1:51" ht="15.75" customHeight="1" thickBot="1">
      <c r="A9" s="172"/>
      <c r="B9" s="175"/>
      <c r="C9" s="166"/>
      <c r="D9" s="187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3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84"/>
    </row>
    <row r="10" spans="1:51" ht="70.5" customHeight="1" thickBot="1">
      <c r="A10" s="173"/>
      <c r="B10" s="168"/>
      <c r="C10" s="166"/>
      <c r="D10" s="188"/>
      <c r="E10" s="169" t="s">
        <v>5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117" t="s">
        <v>123</v>
      </c>
      <c r="S10" s="168" t="s">
        <v>6</v>
      </c>
      <c r="T10" s="169"/>
      <c r="U10" s="169"/>
      <c r="V10" s="169"/>
      <c r="W10" s="169"/>
      <c r="X10" s="170"/>
      <c r="Y10" s="118" t="s">
        <v>122</v>
      </c>
      <c r="Z10" s="168" t="s">
        <v>21</v>
      </c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8" t="s">
        <v>22</v>
      </c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70"/>
    </row>
    <row r="11" spans="1:51" ht="15.75" thickBot="1">
      <c r="A11" s="104"/>
      <c r="B11" s="119"/>
      <c r="C11" s="167"/>
      <c r="D11" s="120" t="s">
        <v>61</v>
      </c>
      <c r="E11" s="104" t="s">
        <v>7</v>
      </c>
      <c r="F11" s="104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21"/>
      <c r="S11" s="104" t="s">
        <v>134</v>
      </c>
      <c r="T11" s="119" t="s">
        <v>75</v>
      </c>
      <c r="U11" s="119" t="s">
        <v>20</v>
      </c>
      <c r="V11" s="119" t="s">
        <v>23</v>
      </c>
      <c r="W11" s="119" t="s">
        <v>25</v>
      </c>
      <c r="X11" s="119" t="s">
        <v>24</v>
      </c>
      <c r="Y11" s="121" t="s">
        <v>74</v>
      </c>
      <c r="Z11" s="104" t="s">
        <v>7</v>
      </c>
      <c r="AA11" s="104" t="s">
        <v>8</v>
      </c>
      <c r="AB11" s="104" t="s">
        <v>9</v>
      </c>
      <c r="AC11" s="104" t="s">
        <v>10</v>
      </c>
      <c r="AD11" s="104" t="s">
        <v>11</v>
      </c>
      <c r="AE11" s="104" t="s">
        <v>12</v>
      </c>
      <c r="AF11" s="104" t="s">
        <v>13</v>
      </c>
      <c r="AG11" s="104" t="s">
        <v>14</v>
      </c>
      <c r="AH11" s="104" t="s">
        <v>15</v>
      </c>
      <c r="AI11" s="104" t="s">
        <v>16</v>
      </c>
      <c r="AJ11" s="104" t="s">
        <v>17</v>
      </c>
      <c r="AK11" s="104" t="s">
        <v>18</v>
      </c>
      <c r="AL11" s="104" t="s">
        <v>19</v>
      </c>
      <c r="AM11" s="104" t="s">
        <v>7</v>
      </c>
      <c r="AN11" s="104" t="s">
        <v>8</v>
      </c>
      <c r="AO11" s="104" t="s">
        <v>9</v>
      </c>
      <c r="AP11" s="104" t="s">
        <v>10</v>
      </c>
      <c r="AQ11" s="104" t="s">
        <v>11</v>
      </c>
      <c r="AR11" s="104" t="s">
        <v>12</v>
      </c>
      <c r="AS11" s="104" t="s">
        <v>13</v>
      </c>
      <c r="AT11" s="104" t="s">
        <v>14</v>
      </c>
      <c r="AU11" s="104" t="s">
        <v>15</v>
      </c>
      <c r="AV11" s="104" t="s">
        <v>16</v>
      </c>
      <c r="AW11" s="104" t="s">
        <v>17</v>
      </c>
      <c r="AX11" s="104" t="s">
        <v>18</v>
      </c>
      <c r="AY11" s="104" t="s">
        <v>19</v>
      </c>
    </row>
    <row r="12" spans="1:51" s="67" customFormat="1" ht="15.75" thickBot="1">
      <c r="A12" s="1" t="s">
        <v>78</v>
      </c>
      <c r="B12" s="65" t="s">
        <v>79</v>
      </c>
      <c r="C12" s="85">
        <f>+D12/'Meta Corte Hosp'!G39</f>
        <v>1.5025548957326336</v>
      </c>
      <c r="D12" s="82">
        <f aca="true" t="shared" si="0" ref="D12:D17">+Q12/R12</f>
        <v>0.24416517055655296</v>
      </c>
      <c r="E12">
        <f>VLOOKUP($B$12,'[1]NUM1'!$G$2:$O$156,2,FALSE)</f>
        <v>8</v>
      </c>
      <c r="F12">
        <f>VLOOKUP($B$12,'[1]NUM1'!$G$2:$O$156,3,FALSE)</f>
        <v>92</v>
      </c>
      <c r="G12">
        <f>VLOOKUP($B$12,'[1]NUM1'!$G$2:$O$156,4,FALSE)</f>
        <v>31</v>
      </c>
      <c r="H12">
        <f>VLOOKUP($B$12,'[1]NUM1'!$G$2:$O$156,5,FALSE)</f>
        <v>32</v>
      </c>
      <c r="I12">
        <f>VLOOKUP($B$12,'[1]NUM1'!$G$2:$O$156,6,FALSE)</f>
        <v>59</v>
      </c>
      <c r="J12">
        <f>VLOOKUP($B$12,'[1]NUM1'!$G$2:$O$156,7,FALSE)</f>
        <v>48</v>
      </c>
      <c r="K12">
        <f>VLOOKUP($B$12,'[1]NUM1'!$G$2:$O$156,8,FALSE)</f>
        <v>2</v>
      </c>
      <c r="L12" s="63"/>
      <c r="M12" s="63"/>
      <c r="N12" s="63"/>
      <c r="O12" s="63"/>
      <c r="P12" s="63"/>
      <c r="Q12" s="97">
        <f aca="true" t="shared" si="1" ref="Q12:Q17">SUM(E12:P12)</f>
        <v>272</v>
      </c>
      <c r="R12" s="63">
        <f aca="true" t="shared" si="2" ref="R12:R17">+Y12-V12</f>
        <v>1114</v>
      </c>
      <c r="S12" s="4">
        <v>39</v>
      </c>
      <c r="T12" s="7">
        <f aca="true" t="shared" si="3" ref="T12:T17">+S12+(Z12+AA12+AB12)-(AM12+AN12+AO12)</f>
        <v>40</v>
      </c>
      <c r="U12" s="4">
        <v>47</v>
      </c>
      <c r="V12" s="3">
        <f aca="true" t="shared" si="4" ref="V12:V17">+U12+(AF12+AG12)-(AS12+AT12)</f>
        <v>48</v>
      </c>
      <c r="W12" s="91"/>
      <c r="X12" s="5"/>
      <c r="Y12" s="8">
        <v>1162</v>
      </c>
      <c r="Z12">
        <f>VLOOKUP($B$12,'[1]ACT DEN1'!$G$3:$O$131,2,FALSE)</f>
        <v>1</v>
      </c>
      <c r="AA12">
        <f>VLOOKUP($B$12,'[1]ACT DEN1'!$G$3:$O$131,3,FALSE)</f>
        <v>0</v>
      </c>
      <c r="AB12">
        <f>VLOOKUP($B$12,'[1]ACT DEN1'!$G$3:$O$131,4,FALSE)</f>
        <v>1</v>
      </c>
      <c r="AC12">
        <f>VLOOKUP($B$12,'[1]ACT DEN1'!$G$3:$O$131,5,FALSE)</f>
        <v>0</v>
      </c>
      <c r="AD12">
        <f>VLOOKUP($B$12,'[1]ACT DEN1'!$G$3:$O$131,6,FALSE)</f>
        <v>3</v>
      </c>
      <c r="AE12">
        <f>VLOOKUP($B$12,'[1]ACT DEN1'!$G$3:$O$131,7,FALSE)</f>
        <v>2</v>
      </c>
      <c r="AF12">
        <f>VLOOKUP($B$12,'[1]ACT DEN1'!$G$3:$O$131,8,FALSE)</f>
        <v>1</v>
      </c>
      <c r="AG12" s="2"/>
      <c r="AH12" s="2"/>
      <c r="AI12" s="6"/>
      <c r="AJ12" s="2"/>
      <c r="AK12" s="2"/>
      <c r="AL12" s="4">
        <f aca="true" t="shared" si="5" ref="AL12:AL17">SUM(Z12:AK12)</f>
        <v>8</v>
      </c>
      <c r="AM12">
        <f>VLOOKUP($B$12,'[1]ACT DEN1'!$X$3:$AF$113,2,FALSE)</f>
        <v>0</v>
      </c>
      <c r="AN12">
        <f>VLOOKUP($B$12,'[1]ACT DEN1'!$X$3:$AF$113,3,FALSE)</f>
        <v>0</v>
      </c>
      <c r="AO12">
        <f>VLOOKUP($B$12,'[1]ACT DEN1'!$X$3:$AF$113,4,FALSE)</f>
        <v>1</v>
      </c>
      <c r="AP12">
        <f>VLOOKUP($B$12,'[1]ACT DEN1'!$X$3:$AF$113,5,FALSE)</f>
        <v>0</v>
      </c>
      <c r="AQ12">
        <f>VLOOKUP($B$12,'[1]ACT DEN1'!$X$3:$AF$113,6,FALSE)</f>
        <v>2</v>
      </c>
      <c r="AR12">
        <f>VLOOKUP($B$12,'[1]ACT DEN1'!$X$3:$AF$113,7,FALSE)</f>
        <v>0</v>
      </c>
      <c r="AS12">
        <f>VLOOKUP($B$12,'[1]ACT DEN1'!$X$3:$AF$113,8,FALSE)</f>
        <v>0</v>
      </c>
      <c r="AT12" s="2"/>
      <c r="AU12" s="2"/>
      <c r="AV12" s="2"/>
      <c r="AW12" s="2"/>
      <c r="AX12" s="2"/>
      <c r="AY12" s="4">
        <f aca="true" t="shared" si="6" ref="AY12:AY17">SUM(AM12:AX12)</f>
        <v>3</v>
      </c>
    </row>
    <row r="13" spans="1:51" s="67" customFormat="1" ht="15.75" thickBot="1">
      <c r="A13" s="1" t="s">
        <v>53</v>
      </c>
      <c r="B13" s="65" t="s">
        <v>80</v>
      </c>
      <c r="C13" s="85">
        <f>+D13/'Meta Corte Hosp'!G40</f>
        <v>0.29856599199664896</v>
      </c>
      <c r="D13" s="83">
        <f t="shared" si="0"/>
        <v>0.034932221063607924</v>
      </c>
      <c r="E13">
        <f>VLOOKUP($B$13,'[1]NUM1'!$G$2:$O$156,2,FALSE)</f>
        <v>7</v>
      </c>
      <c r="F13">
        <f>VLOOKUP($B$13,'[1]NUM1'!$G$2:$O$156,3,FALSE)</f>
        <v>9</v>
      </c>
      <c r="G13">
        <f>VLOOKUP($B$13,'[1]NUM1'!$G$2:$O$156,4,FALSE)</f>
        <v>6</v>
      </c>
      <c r="H13">
        <f>VLOOKUP($B$13,'[1]NUM1'!$G$2:$O$156,5,FALSE)</f>
        <v>7</v>
      </c>
      <c r="I13">
        <f>VLOOKUP($B$13,'[1]NUM1'!$G$2:$O$156,6,FALSE)</f>
        <v>10</v>
      </c>
      <c r="J13">
        <f>VLOOKUP($B$13,'[1]NUM1'!$G$2:$O$156,7,FALSE)</f>
        <v>19</v>
      </c>
      <c r="K13">
        <f>VLOOKUP($B$13,'[1]NUM1'!$G$2:$O$156,8,FALSE)</f>
        <v>9</v>
      </c>
      <c r="L13" s="63"/>
      <c r="M13" s="63"/>
      <c r="N13" s="63"/>
      <c r="O13" s="63"/>
      <c r="P13" s="63"/>
      <c r="Q13" s="97">
        <f t="shared" si="1"/>
        <v>67</v>
      </c>
      <c r="R13" s="63">
        <f t="shared" si="2"/>
        <v>1918</v>
      </c>
      <c r="S13" s="4">
        <v>24</v>
      </c>
      <c r="T13" s="7">
        <f t="shared" si="3"/>
        <v>27</v>
      </c>
      <c r="U13" s="4">
        <v>42</v>
      </c>
      <c r="V13" s="3">
        <f t="shared" si="4"/>
        <v>42</v>
      </c>
      <c r="W13" s="91"/>
      <c r="X13" s="5"/>
      <c r="Y13" s="8">
        <v>1960</v>
      </c>
      <c r="Z13">
        <f>VLOOKUP($B$13,'[1]ACT DEN1'!$G$3:$O$131,2,FALSE)</f>
        <v>1</v>
      </c>
      <c r="AA13">
        <f>VLOOKUP($B$13,'[1]ACT DEN1'!$G$3:$O$131,3,FALSE)</f>
        <v>0</v>
      </c>
      <c r="AB13">
        <f>VLOOKUP($B$13,'[1]ACT DEN1'!$G$3:$O$131,4,FALSE)</f>
        <v>2</v>
      </c>
      <c r="AC13">
        <f>VLOOKUP($B$13,'[1]ACT DEN1'!$G$3:$O$131,5,FALSE)</f>
        <v>2</v>
      </c>
      <c r="AD13">
        <f>VLOOKUP($B$13,'[1]ACT DEN1'!$G$3:$O$131,6,FALSE)</f>
        <v>0</v>
      </c>
      <c r="AE13">
        <f>VLOOKUP($B$13,'[1]ACT DEN1'!$G$3:$O$131,7,FALSE)</f>
        <v>1</v>
      </c>
      <c r="AF13">
        <f>VLOOKUP($B$13,'[1]ACT DEN1'!$G$3:$O$131,8,FALSE)</f>
        <v>0</v>
      </c>
      <c r="AG13" s="2"/>
      <c r="AH13" s="2"/>
      <c r="AI13" s="6"/>
      <c r="AJ13" s="2"/>
      <c r="AK13" s="2"/>
      <c r="AL13" s="4">
        <f t="shared" si="5"/>
        <v>6</v>
      </c>
      <c r="AM13">
        <f>VLOOKUP($B$13,'[1]ACT DEN1'!$X$3:$AF$113,2,FALSE)</f>
        <v>0</v>
      </c>
      <c r="AN13">
        <f>VLOOKUP($B$13,'[1]ACT DEN1'!$X$3:$AF$113,3,FALSE)</f>
        <v>0</v>
      </c>
      <c r="AO13">
        <f>VLOOKUP($B$13,'[1]ACT DEN1'!$X$3:$AF$113,4,FALSE)</f>
        <v>0</v>
      </c>
      <c r="AP13">
        <f>VLOOKUP($B$13,'[1]ACT DEN1'!$X$3:$AF$113,5,FALSE)</f>
        <v>0</v>
      </c>
      <c r="AQ13">
        <f>VLOOKUP($B$13,'[1]ACT DEN1'!$X$3:$AF$113,6,FALSE)</f>
        <v>0</v>
      </c>
      <c r="AR13">
        <f>VLOOKUP($B$13,'[1]ACT DEN1'!$X$3:$AF$113,7,FALSE)</f>
        <v>0</v>
      </c>
      <c r="AS13">
        <f>VLOOKUP($B$13,'[1]ACT DEN1'!$X$3:$AF$113,8,FALSE)</f>
        <v>0</v>
      </c>
      <c r="AT13" s="2"/>
      <c r="AU13" s="2"/>
      <c r="AV13" s="2"/>
      <c r="AW13" s="2"/>
      <c r="AX13" s="2"/>
      <c r="AY13" s="4">
        <f t="shared" si="6"/>
        <v>0</v>
      </c>
    </row>
    <row r="14" spans="1:51" s="67" customFormat="1" ht="15.75" thickBot="1">
      <c r="A14" s="1" t="s">
        <v>54</v>
      </c>
      <c r="B14" s="65" t="s">
        <v>81</v>
      </c>
      <c r="C14" s="85">
        <f>+D14/'Meta Corte Hosp'!G41</f>
        <v>0.44416782188021614</v>
      </c>
      <c r="D14" s="83">
        <f t="shared" si="0"/>
        <v>0.0577418168444281</v>
      </c>
      <c r="E14">
        <f>VLOOKUP($B$14,'[1]NUM1'!$G$2:$O$156,2,FALSE)</f>
        <v>16</v>
      </c>
      <c r="F14">
        <f>VLOOKUP($B$14,'[1]NUM1'!$G$2:$O$156,3,FALSE)</f>
        <v>66</v>
      </c>
      <c r="G14">
        <f>VLOOKUP($B$14,'[1]NUM1'!$G$2:$O$156,4,FALSE)</f>
        <v>20</v>
      </c>
      <c r="H14">
        <f>VLOOKUP($B$14,'[1]NUM1'!$G$2:$O$156,5,FALSE)</f>
        <v>13</v>
      </c>
      <c r="I14">
        <f>VLOOKUP($B$14,'[1]NUM1'!$G$2:$O$156,6,FALSE)</f>
        <v>12</v>
      </c>
      <c r="J14">
        <f>VLOOKUP($B$14,'[1]NUM1'!$G$2:$O$156,7,FALSE)</f>
        <v>9</v>
      </c>
      <c r="K14">
        <f>VLOOKUP($B$14,'[1]NUM1'!$G$2:$O$156,8,FALSE)</f>
        <v>21</v>
      </c>
      <c r="L14" s="63"/>
      <c r="M14" s="63"/>
      <c r="N14" s="63"/>
      <c r="O14" s="63"/>
      <c r="P14" s="63"/>
      <c r="Q14" s="97">
        <f t="shared" si="1"/>
        <v>157</v>
      </c>
      <c r="R14" s="63">
        <f t="shared" si="2"/>
        <v>2719</v>
      </c>
      <c r="S14" s="4">
        <v>20</v>
      </c>
      <c r="T14" s="7">
        <f t="shared" si="3"/>
        <v>19</v>
      </c>
      <c r="U14" s="4">
        <v>20</v>
      </c>
      <c r="V14" s="3">
        <f t="shared" si="4"/>
        <v>22</v>
      </c>
      <c r="W14" s="91"/>
      <c r="X14" s="5"/>
      <c r="Y14" s="8">
        <v>2741</v>
      </c>
      <c r="Z14">
        <f>VLOOKUP($B$14,'[1]ACT DEN1'!$G$3:$O$131,2,FALSE)</f>
        <v>0</v>
      </c>
      <c r="AA14">
        <f>VLOOKUP($B$14,'[1]ACT DEN1'!$G$3:$O$131,3,FALSE)</f>
        <v>1</v>
      </c>
      <c r="AB14">
        <f>VLOOKUP($B$14,'[1]ACT DEN1'!$G$3:$O$131,4,FALSE)</f>
        <v>1</v>
      </c>
      <c r="AC14">
        <f>VLOOKUP($B$14,'[1]ACT DEN1'!$G$3:$O$131,5,FALSE)</f>
        <v>0</v>
      </c>
      <c r="AD14">
        <f>VLOOKUP($B$14,'[1]ACT DEN1'!$G$3:$O$131,6,FALSE)</f>
        <v>2</v>
      </c>
      <c r="AE14">
        <f>VLOOKUP($B$14,'[1]ACT DEN1'!$G$3:$O$131,7,FALSE)</f>
        <v>0</v>
      </c>
      <c r="AF14">
        <f>VLOOKUP($B$14,'[1]ACT DEN1'!$G$3:$O$131,8,FALSE)</f>
        <v>2</v>
      </c>
      <c r="AG14" s="2"/>
      <c r="AH14" s="2"/>
      <c r="AI14" s="6"/>
      <c r="AJ14" s="2"/>
      <c r="AK14" s="2"/>
      <c r="AL14" s="4">
        <f t="shared" si="5"/>
        <v>6</v>
      </c>
      <c r="AM14">
        <f>VLOOKUP($B$14,'[1]ACT DEN1'!$X$3:$AF$113,2,FALSE)</f>
        <v>0</v>
      </c>
      <c r="AN14">
        <f>VLOOKUP($B$14,'[1]ACT DEN1'!$X$3:$AF$113,3,FALSE)</f>
        <v>3</v>
      </c>
      <c r="AO14">
        <f>VLOOKUP($B$14,'[1]ACT DEN1'!$X$3:$AF$113,4,FALSE)</f>
        <v>0</v>
      </c>
      <c r="AP14">
        <f>VLOOKUP($B$14,'[1]ACT DEN1'!$X$3:$AF$113,5,FALSE)</f>
        <v>0</v>
      </c>
      <c r="AQ14">
        <f>VLOOKUP($B$14,'[1]ACT DEN1'!$X$3:$AF$113,6,FALSE)</f>
        <v>0</v>
      </c>
      <c r="AR14">
        <f>VLOOKUP($B$14,'[1]ACT DEN1'!$X$3:$AF$113,7,FALSE)</f>
        <v>1</v>
      </c>
      <c r="AS14">
        <f>VLOOKUP($B$14,'[1]ACT DEN1'!$X$3:$AF$113,8,FALSE)</f>
        <v>0</v>
      </c>
      <c r="AT14" s="2"/>
      <c r="AU14" s="2"/>
      <c r="AV14" s="2"/>
      <c r="AW14" s="2"/>
      <c r="AX14" s="2"/>
      <c r="AY14" s="4">
        <f t="shared" si="6"/>
        <v>4</v>
      </c>
    </row>
    <row r="15" spans="1:51" s="67" customFormat="1" ht="15.75" thickBot="1">
      <c r="A15" s="1" t="s">
        <v>55</v>
      </c>
      <c r="B15" s="65" t="s">
        <v>82</v>
      </c>
      <c r="C15" s="85">
        <f>+D15/'Meta Corte Hosp'!G42</f>
        <v>0.45395590142671854</v>
      </c>
      <c r="D15" s="83">
        <f t="shared" si="0"/>
        <v>0.05901426718547341</v>
      </c>
      <c r="E15">
        <f>VLOOKUP($B$15,'[1]NUM1'!$G$2:$O$156,2,FALSE)</f>
        <v>1</v>
      </c>
      <c r="F15">
        <f>VLOOKUP($B$15,'[1]NUM1'!$G$2:$O$156,3,FALSE)</f>
        <v>7</v>
      </c>
      <c r="G15">
        <f>VLOOKUP($B$15,'[1]NUM1'!$G$2:$O$156,4,FALSE)</f>
        <v>25</v>
      </c>
      <c r="H15">
        <f>VLOOKUP($B$15,'[1]NUM1'!$G$2:$O$156,5,FALSE)</f>
        <v>25</v>
      </c>
      <c r="I15">
        <f>VLOOKUP($B$15,'[1]NUM1'!$G$2:$O$156,6,FALSE)</f>
        <v>31</v>
      </c>
      <c r="J15">
        <f>VLOOKUP($B$15,'[1]NUM1'!$G$2:$O$156,7,FALSE)</f>
        <v>1</v>
      </c>
      <c r="K15">
        <f>VLOOKUP($B$15,'[1]NUM1'!$G$2:$O$156,8,FALSE)</f>
        <v>1</v>
      </c>
      <c r="L15" s="63"/>
      <c r="M15" s="63"/>
      <c r="N15" s="63"/>
      <c r="O15" s="63"/>
      <c r="P15" s="63"/>
      <c r="Q15" s="97">
        <f t="shared" si="1"/>
        <v>91</v>
      </c>
      <c r="R15" s="63">
        <f t="shared" si="2"/>
        <v>1542</v>
      </c>
      <c r="S15" s="4">
        <v>40</v>
      </c>
      <c r="T15" s="7">
        <f t="shared" si="3"/>
        <v>38</v>
      </c>
      <c r="U15" s="4">
        <v>41</v>
      </c>
      <c r="V15" s="3">
        <f t="shared" si="4"/>
        <v>40</v>
      </c>
      <c r="W15" s="91"/>
      <c r="X15" s="5"/>
      <c r="Y15" s="8">
        <v>1582</v>
      </c>
      <c r="Z15">
        <f>VLOOKUP($B$15,'[1]ACT DEN1'!$G$3:$O$131,2,FALSE)</f>
        <v>0</v>
      </c>
      <c r="AA15">
        <f>VLOOKUP($B$15,'[1]ACT DEN1'!$G$3:$O$131,3,FALSE)</f>
        <v>0</v>
      </c>
      <c r="AB15">
        <f>VLOOKUP($B$15,'[1]ACT DEN1'!$G$3:$O$131,4,FALSE)</f>
        <v>0</v>
      </c>
      <c r="AC15">
        <f>VLOOKUP($B$15,'[1]ACT DEN1'!$G$3:$O$131,5,FALSE)</f>
        <v>0</v>
      </c>
      <c r="AD15">
        <f>VLOOKUP($B$15,'[1]ACT DEN1'!$G$3:$O$131,6,FALSE)</f>
        <v>0</v>
      </c>
      <c r="AE15">
        <f>VLOOKUP($B$15,'[1]ACT DEN1'!$G$3:$O$131,7,FALSE)</f>
        <v>1</v>
      </c>
      <c r="AF15">
        <f>VLOOKUP($B$15,'[1]ACT DEN1'!$G$3:$O$131,8,FALSE)</f>
        <v>0</v>
      </c>
      <c r="AG15" s="2"/>
      <c r="AH15" s="2"/>
      <c r="AI15" s="6"/>
      <c r="AJ15" s="2"/>
      <c r="AK15" s="2"/>
      <c r="AL15" s="4">
        <f t="shared" si="5"/>
        <v>1</v>
      </c>
      <c r="AM15">
        <f>VLOOKUP($B$15,'[1]ACT DEN1'!$X$3:$AF$113,2,FALSE)</f>
        <v>0</v>
      </c>
      <c r="AN15">
        <f>VLOOKUP($B$15,'[1]ACT DEN1'!$X$3:$AF$113,3,FALSE)</f>
        <v>2</v>
      </c>
      <c r="AO15">
        <f>VLOOKUP($B$15,'[1]ACT DEN1'!$X$3:$AF$113,4,FALSE)</f>
        <v>0</v>
      </c>
      <c r="AP15">
        <f>VLOOKUP($B$15,'[1]ACT DEN1'!$X$3:$AF$113,5,FALSE)</f>
        <v>0</v>
      </c>
      <c r="AQ15">
        <f>VLOOKUP($B$15,'[1]ACT DEN1'!$X$3:$AF$113,6,FALSE)</f>
        <v>0</v>
      </c>
      <c r="AR15">
        <f>VLOOKUP($B$15,'[1]ACT DEN1'!$X$3:$AF$113,7,FALSE)</f>
        <v>2</v>
      </c>
      <c r="AS15">
        <f>VLOOKUP($B$15,'[1]ACT DEN1'!$X$3:$AF$113,8,FALSE)</f>
        <v>1</v>
      </c>
      <c r="AT15" s="2"/>
      <c r="AU15" s="2"/>
      <c r="AV15" s="2"/>
      <c r="AW15" s="2"/>
      <c r="AX15" s="2"/>
      <c r="AY15" s="4">
        <f t="shared" si="6"/>
        <v>5</v>
      </c>
    </row>
    <row r="16" spans="1:51" s="67" customFormat="1" ht="15.75" thickBot="1">
      <c r="A16" s="1" t="s">
        <v>56</v>
      </c>
      <c r="B16" s="65" t="s">
        <v>83</v>
      </c>
      <c r="C16" s="85">
        <f>+D16/'Meta Corte Hosp'!G43</f>
        <v>0.7086962941089621</v>
      </c>
      <c r="D16" s="83">
        <f t="shared" si="0"/>
        <v>0.09213051823416507</v>
      </c>
      <c r="E16">
        <f>VLOOKUP($B$16,'[1]NUM1'!$G$2:$O$156,2,FALSE)</f>
        <v>23</v>
      </c>
      <c r="F16">
        <f>VLOOKUP($B$16,'[1]NUM1'!$G$2:$O$156,3,FALSE)</f>
        <v>14</v>
      </c>
      <c r="G16">
        <f>VLOOKUP($B$16,'[1]NUM1'!$G$2:$O$156,4,FALSE)</f>
        <v>9</v>
      </c>
      <c r="H16">
        <f>VLOOKUP($B$16,'[1]NUM1'!$G$2:$O$156,5,FALSE)</f>
        <v>12</v>
      </c>
      <c r="I16">
        <f>VLOOKUP($B$16,'[1]NUM1'!$G$2:$O$156,6,FALSE)</f>
        <v>24</v>
      </c>
      <c r="J16">
        <f>VLOOKUP($B$16,'[1]NUM1'!$G$2:$O$156,7,FALSE)</f>
        <v>23</v>
      </c>
      <c r="K16">
        <f>VLOOKUP($B$16,'[1]NUM1'!$G$2:$O$156,8,FALSE)</f>
        <v>39</v>
      </c>
      <c r="L16" s="63"/>
      <c r="M16" s="63"/>
      <c r="N16" s="63"/>
      <c r="O16" s="63"/>
      <c r="P16" s="63"/>
      <c r="Q16" s="97">
        <f t="shared" si="1"/>
        <v>144</v>
      </c>
      <c r="R16" s="63">
        <f t="shared" si="2"/>
        <v>1563</v>
      </c>
      <c r="S16" s="4">
        <v>55</v>
      </c>
      <c r="T16" s="7">
        <f t="shared" si="3"/>
        <v>55</v>
      </c>
      <c r="U16" s="4">
        <v>66</v>
      </c>
      <c r="V16" s="3">
        <f t="shared" si="4"/>
        <v>66</v>
      </c>
      <c r="W16" s="91"/>
      <c r="X16" s="5"/>
      <c r="Y16" s="8">
        <v>1629</v>
      </c>
      <c r="Z16">
        <f>VLOOKUP($B$16,'[1]ACT DEN1'!$G$3:$O$131,2,FALSE)</f>
        <v>2</v>
      </c>
      <c r="AA16">
        <f>VLOOKUP($B$16,'[1]ACT DEN1'!$G$3:$O$131,3,FALSE)</f>
        <v>2</v>
      </c>
      <c r="AB16">
        <f>VLOOKUP($B$16,'[1]ACT DEN1'!$G$3:$O$131,4,FALSE)</f>
        <v>0</v>
      </c>
      <c r="AC16">
        <f>VLOOKUP($B$16,'[1]ACT DEN1'!$G$3:$O$131,5,FALSE)</f>
        <v>3</v>
      </c>
      <c r="AD16">
        <f>VLOOKUP($B$16,'[1]ACT DEN1'!$G$3:$O$131,6,FALSE)</f>
        <v>3</v>
      </c>
      <c r="AE16">
        <f>VLOOKUP($B$16,'[1]ACT DEN1'!$G$3:$O$131,7,FALSE)</f>
        <v>2</v>
      </c>
      <c r="AF16">
        <f>VLOOKUP($B$16,'[1]ACT DEN1'!$G$3:$O$131,8,FALSE)</f>
        <v>2</v>
      </c>
      <c r="AG16" s="2"/>
      <c r="AH16" s="2"/>
      <c r="AI16" s="6"/>
      <c r="AJ16" s="2"/>
      <c r="AK16" s="2"/>
      <c r="AL16" s="4">
        <f t="shared" si="5"/>
        <v>14</v>
      </c>
      <c r="AM16">
        <f>VLOOKUP($B$16,'[1]ACT DEN1'!$X$3:$AF$113,2,FALSE)</f>
        <v>1</v>
      </c>
      <c r="AN16">
        <f>VLOOKUP($B$16,'[1]ACT DEN1'!$X$3:$AF$113,3,FALSE)</f>
        <v>3</v>
      </c>
      <c r="AO16">
        <f>VLOOKUP($B$16,'[1]ACT DEN1'!$X$3:$AF$113,4,FALSE)</f>
        <v>0</v>
      </c>
      <c r="AP16">
        <f>VLOOKUP($B$16,'[1]ACT DEN1'!$X$3:$AF$113,5,FALSE)</f>
        <v>1</v>
      </c>
      <c r="AQ16">
        <f>VLOOKUP($B$16,'[1]ACT DEN1'!$X$3:$AF$113,6,FALSE)</f>
        <v>0</v>
      </c>
      <c r="AR16">
        <f>VLOOKUP($B$16,'[1]ACT DEN1'!$X$3:$AF$113,7,FALSE)</f>
        <v>6</v>
      </c>
      <c r="AS16">
        <f>VLOOKUP($B$16,'[1]ACT DEN1'!$X$3:$AF$113,8,FALSE)</f>
        <v>2</v>
      </c>
      <c r="AT16" s="2"/>
      <c r="AU16" s="2"/>
      <c r="AV16" s="2"/>
      <c r="AW16" s="2"/>
      <c r="AX16" s="2"/>
      <c r="AY16" s="4">
        <f t="shared" si="6"/>
        <v>13</v>
      </c>
    </row>
    <row r="17" spans="1:51" s="67" customFormat="1" ht="15.75" thickBot="1">
      <c r="A17" s="1" t="s">
        <v>57</v>
      </c>
      <c r="B17" s="65" t="s">
        <v>84</v>
      </c>
      <c r="C17" s="85">
        <f>+D17/'Meta Corte Hosp'!G44</f>
        <v>0.38015438923154504</v>
      </c>
      <c r="D17" s="84">
        <f t="shared" si="0"/>
        <v>0.07413010590015129</v>
      </c>
      <c r="E17">
        <f>VLOOKUP($B$17,'[1]NUM1'!$G$2:$O$156,2,FALSE)</f>
        <v>4</v>
      </c>
      <c r="F17">
        <f>VLOOKUP($B$17,'[1]NUM1'!$G$2:$O$156,3,FALSE)</f>
        <v>7</v>
      </c>
      <c r="G17">
        <f>VLOOKUP($B$17,'[1]NUM1'!$G$2:$O$156,4,FALSE)</f>
        <v>11</v>
      </c>
      <c r="H17">
        <f>VLOOKUP($B$17,'[1]NUM1'!$G$2:$O$156,5,FALSE)</f>
        <v>7</v>
      </c>
      <c r="I17">
        <f>VLOOKUP($B$17,'[1]NUM1'!$G$2:$O$156,6,FALSE)</f>
        <v>6</v>
      </c>
      <c r="J17">
        <f>VLOOKUP($B$17,'[1]NUM1'!$G$2:$O$156,7,FALSE)</f>
        <v>5</v>
      </c>
      <c r="K17">
        <f>VLOOKUP($B$17,'[1]NUM1'!$G$2:$O$156,8,FALSE)</f>
        <v>9</v>
      </c>
      <c r="L17" s="63"/>
      <c r="M17" s="63"/>
      <c r="N17" s="63"/>
      <c r="O17" s="63"/>
      <c r="P17" s="63"/>
      <c r="Q17" s="97">
        <f t="shared" si="1"/>
        <v>49</v>
      </c>
      <c r="R17" s="63">
        <f t="shared" si="2"/>
        <v>661</v>
      </c>
      <c r="S17" s="4">
        <v>38</v>
      </c>
      <c r="T17" s="7">
        <f t="shared" si="3"/>
        <v>40</v>
      </c>
      <c r="U17" s="4">
        <v>39</v>
      </c>
      <c r="V17" s="3">
        <f t="shared" si="4"/>
        <v>41</v>
      </c>
      <c r="W17" s="91"/>
      <c r="X17" s="5"/>
      <c r="Y17" s="8">
        <v>702</v>
      </c>
      <c r="Z17">
        <f>VLOOKUP($B$17,'[1]ACT DEN1'!$G$3:$O$131,2,FALSE)</f>
        <v>0</v>
      </c>
      <c r="AA17">
        <f>VLOOKUP($B$17,'[1]ACT DEN1'!$G$3:$O$131,3,FALSE)</f>
        <v>1</v>
      </c>
      <c r="AB17">
        <f>VLOOKUP($B$17,'[1]ACT DEN1'!$G$3:$O$131,4,FALSE)</f>
        <v>1</v>
      </c>
      <c r="AC17">
        <f>VLOOKUP($B$17,'[1]ACT DEN1'!$G$3:$O$131,5,FALSE)</f>
        <v>4</v>
      </c>
      <c r="AD17">
        <f>VLOOKUP($B$17,'[1]ACT DEN1'!$G$3:$O$131,6,FALSE)</f>
        <v>2</v>
      </c>
      <c r="AE17">
        <f>VLOOKUP($B$17,'[1]ACT DEN1'!$G$3:$O$131,7,FALSE)</f>
        <v>1</v>
      </c>
      <c r="AF17">
        <f>VLOOKUP($B$17,'[1]ACT DEN1'!$G$3:$O$131,8,FALSE)</f>
        <v>2</v>
      </c>
      <c r="AG17" s="2"/>
      <c r="AH17" s="2"/>
      <c r="AI17" s="6"/>
      <c r="AJ17" s="2"/>
      <c r="AK17" s="2"/>
      <c r="AL17" s="4">
        <f t="shared" si="5"/>
        <v>11</v>
      </c>
      <c r="AM17">
        <f>VLOOKUP($B$17,'[1]ACT DEN1'!$X$3:$AF$113,2,FALSE)</f>
        <v>0</v>
      </c>
      <c r="AN17">
        <f>VLOOKUP($B$17,'[1]ACT DEN1'!$X$3:$AF$113,3,FALSE)</f>
        <v>0</v>
      </c>
      <c r="AO17">
        <f>VLOOKUP($B$17,'[1]ACT DEN1'!$X$3:$AF$113,4,FALSE)</f>
        <v>0</v>
      </c>
      <c r="AP17">
        <f>VLOOKUP($B$17,'[1]ACT DEN1'!$X$3:$AF$113,5,FALSE)</f>
        <v>0</v>
      </c>
      <c r="AQ17">
        <f>VLOOKUP($B$17,'[1]ACT DEN1'!$X$3:$AF$113,6,FALSE)</f>
        <v>0</v>
      </c>
      <c r="AR17">
        <f>VLOOKUP($B$17,'[1]ACT DEN1'!$X$3:$AF$113,7,FALSE)</f>
        <v>0</v>
      </c>
      <c r="AS17">
        <f>VLOOKUP($B$17,'[1]ACT DEN1'!$X$3:$AF$113,8,FALSE)</f>
        <v>0</v>
      </c>
      <c r="AT17" s="2"/>
      <c r="AU17" s="2"/>
      <c r="AV17" s="2"/>
      <c r="AW17" s="2"/>
      <c r="AX17" s="2"/>
      <c r="AY17" s="4">
        <f t="shared" si="6"/>
        <v>0</v>
      </c>
    </row>
    <row r="18" spans="2:51" s="70" customFormat="1" ht="13.5" thickBot="1">
      <c r="B18" s="69" t="s">
        <v>85</v>
      </c>
      <c r="C18" s="69"/>
      <c r="D18" s="93"/>
      <c r="E18" s="99">
        <f>SUM(E12:E17)</f>
        <v>59</v>
      </c>
      <c r="F18" s="99">
        <f aca="true" t="shared" si="7" ref="F18:P18">SUM(F12:F17)</f>
        <v>195</v>
      </c>
      <c r="G18" s="99">
        <f t="shared" si="7"/>
        <v>102</v>
      </c>
      <c r="H18" s="99">
        <f t="shared" si="7"/>
        <v>96</v>
      </c>
      <c r="I18" s="99">
        <f t="shared" si="7"/>
        <v>142</v>
      </c>
      <c r="J18" s="99">
        <f t="shared" si="7"/>
        <v>105</v>
      </c>
      <c r="K18" s="99">
        <f t="shared" si="7"/>
        <v>81</v>
      </c>
      <c r="L18" s="99">
        <f t="shared" si="7"/>
        <v>0</v>
      </c>
      <c r="M18" s="99">
        <f t="shared" si="7"/>
        <v>0</v>
      </c>
      <c r="N18" s="99">
        <f t="shared" si="7"/>
        <v>0</v>
      </c>
      <c r="O18" s="99">
        <f t="shared" si="7"/>
        <v>0</v>
      </c>
      <c r="P18" s="99">
        <f t="shared" si="7"/>
        <v>0</v>
      </c>
      <c r="Q18" s="100">
        <f>SUM(Q12:Q17)</f>
        <v>780</v>
      </c>
      <c r="R18" s="100">
        <f>SUM(R12:R17)</f>
        <v>9517</v>
      </c>
      <c r="S18" s="100">
        <f aca="true" t="shared" si="8" ref="S18:AY18">SUM(S12:S17)</f>
        <v>216</v>
      </c>
      <c r="T18" s="100">
        <f t="shared" si="8"/>
        <v>219</v>
      </c>
      <c r="U18" s="100">
        <f>SUM(U12:U17)</f>
        <v>255</v>
      </c>
      <c r="V18" s="100">
        <f>SUM(V12:V17)</f>
        <v>259</v>
      </c>
      <c r="W18" s="100">
        <f t="shared" si="8"/>
        <v>0</v>
      </c>
      <c r="X18" s="100">
        <f t="shared" si="8"/>
        <v>0</v>
      </c>
      <c r="Y18" s="100">
        <f t="shared" si="8"/>
        <v>9776</v>
      </c>
      <c r="Z18" s="100">
        <f t="shared" si="8"/>
        <v>4</v>
      </c>
      <c r="AA18" s="100">
        <f t="shared" si="8"/>
        <v>4</v>
      </c>
      <c r="AB18" s="100">
        <f t="shared" si="8"/>
        <v>5</v>
      </c>
      <c r="AC18" s="100">
        <f t="shared" si="8"/>
        <v>9</v>
      </c>
      <c r="AD18" s="100">
        <f t="shared" si="8"/>
        <v>10</v>
      </c>
      <c r="AE18" s="100">
        <f t="shared" si="8"/>
        <v>7</v>
      </c>
      <c r="AF18" s="100">
        <f t="shared" si="8"/>
        <v>7</v>
      </c>
      <c r="AG18" s="100">
        <f t="shared" si="8"/>
        <v>0</v>
      </c>
      <c r="AH18" s="100">
        <f t="shared" si="8"/>
        <v>0</v>
      </c>
      <c r="AI18" s="100">
        <f t="shared" si="8"/>
        <v>0</v>
      </c>
      <c r="AJ18" s="100">
        <f t="shared" si="8"/>
        <v>0</v>
      </c>
      <c r="AK18" s="100">
        <f t="shared" si="8"/>
        <v>0</v>
      </c>
      <c r="AL18" s="100">
        <f>SUM(AL12:AL17)</f>
        <v>46</v>
      </c>
      <c r="AM18" s="100">
        <f t="shared" si="8"/>
        <v>1</v>
      </c>
      <c r="AN18" s="100">
        <f t="shared" si="8"/>
        <v>8</v>
      </c>
      <c r="AO18" s="100">
        <f t="shared" si="8"/>
        <v>1</v>
      </c>
      <c r="AP18" s="100">
        <f t="shared" si="8"/>
        <v>1</v>
      </c>
      <c r="AQ18" s="100">
        <f t="shared" si="8"/>
        <v>2</v>
      </c>
      <c r="AR18" s="100">
        <f t="shared" si="8"/>
        <v>9</v>
      </c>
      <c r="AS18" s="100">
        <f t="shared" si="8"/>
        <v>3</v>
      </c>
      <c r="AT18" s="100">
        <f t="shared" si="8"/>
        <v>0</v>
      </c>
      <c r="AU18" s="100">
        <f t="shared" si="8"/>
        <v>0</v>
      </c>
      <c r="AV18" s="100">
        <f t="shared" si="8"/>
        <v>0</v>
      </c>
      <c r="AW18" s="100">
        <f t="shared" si="8"/>
        <v>0</v>
      </c>
      <c r="AX18" s="100">
        <f t="shared" si="8"/>
        <v>0</v>
      </c>
      <c r="AY18" s="100">
        <f t="shared" si="8"/>
        <v>25</v>
      </c>
    </row>
    <row r="20" spans="19:21" ht="15">
      <c r="S20" s="9"/>
      <c r="T20" s="9"/>
      <c r="U20" s="9"/>
    </row>
    <row r="21" ht="15">
      <c r="Q21" s="9"/>
    </row>
  </sheetData>
  <sheetProtection/>
  <mergeCells count="11">
    <mergeCell ref="D1:D10"/>
    <mergeCell ref="C1:C11"/>
    <mergeCell ref="S10:X10"/>
    <mergeCell ref="Z10:AL10"/>
    <mergeCell ref="AM10:AY10"/>
    <mergeCell ref="A1:A10"/>
    <mergeCell ref="B1:B10"/>
    <mergeCell ref="E2:Q9"/>
    <mergeCell ref="E10:Q10"/>
    <mergeCell ref="R2:AY9"/>
    <mergeCell ref="E1:AY1"/>
  </mergeCells>
  <printOptions/>
  <pageMargins left="0.7" right="0.7" top="0.75" bottom="0.75" header="0.3" footer="0.3"/>
  <pageSetup horizontalDpi="300" verticalDpi="300" orientation="portrait" paperSize="9" r:id="rId1"/>
  <ignoredErrors>
    <ignoredError sqref="AL12:AL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5" width="8.28125" style="0" bestFit="1" customWidth="1"/>
    <col min="6" max="6" width="6.7109375" style="0" bestFit="1" customWidth="1"/>
    <col min="7" max="10" width="7.00390625" style="0" bestFit="1" customWidth="1"/>
    <col min="11" max="11" width="5.57421875" style="0" bestFit="1" customWidth="1"/>
    <col min="12" max="12" width="8.140625" style="0" bestFit="1" customWidth="1"/>
    <col min="13" max="13" width="7.421875" style="0" bestFit="1" customWidth="1"/>
    <col min="14" max="14" width="7.57421875" style="0" bestFit="1" customWidth="1"/>
    <col min="15" max="15" width="7.7109375" style="0" bestFit="1" customWidth="1"/>
    <col min="16" max="16" width="6.8515625" style="0" bestFit="1" customWidth="1"/>
    <col min="17" max="17" width="8.28125" style="0" bestFit="1" customWidth="1"/>
    <col min="18" max="18" width="19.8515625" style="0" bestFit="1" customWidth="1"/>
    <col min="19" max="20" width="9.57421875" style="21" customWidth="1"/>
    <col min="21" max="21" width="13.140625" style="0" bestFit="1" customWidth="1"/>
    <col min="22" max="22" width="9.7109375" style="0" bestFit="1" customWidth="1"/>
    <col min="23" max="23" width="13.140625" style="0" bestFit="1" customWidth="1"/>
    <col min="24" max="24" width="9.7109375" style="0" bestFit="1" customWidth="1"/>
    <col min="25" max="25" width="14.7109375" style="0" bestFit="1" customWidth="1"/>
    <col min="26" max="26" width="7.57421875" style="0" customWidth="1"/>
    <col min="27" max="27" width="8.28125" style="0" customWidth="1"/>
    <col min="28" max="28" width="6.28125" style="0" bestFit="1" customWidth="1"/>
    <col min="29" max="29" width="6.421875" style="0" customWidth="1"/>
    <col min="30" max="30" width="6.00390625" style="0" bestFit="1" customWidth="1"/>
    <col min="31" max="31" width="6.28125" style="0" bestFit="1" customWidth="1"/>
    <col min="32" max="32" width="6.28125" style="0" customWidth="1"/>
    <col min="33" max="34" width="7.57421875" style="0" customWidth="1"/>
    <col min="35" max="35" width="6.7109375" style="0" bestFit="1" customWidth="1"/>
    <col min="36" max="36" width="6.8515625" style="0" customWidth="1"/>
    <col min="37" max="37" width="6.57421875" style="0" customWidth="1"/>
    <col min="38" max="38" width="7.00390625" style="0" customWidth="1"/>
    <col min="39" max="39" width="5.28125" style="0" bestFit="1" customWidth="1"/>
    <col min="40" max="40" width="6.7109375" style="0" bestFit="1" customWidth="1"/>
    <col min="41" max="41" width="5.7109375" style="0" bestFit="1" customWidth="1"/>
    <col min="42" max="42" width="5.140625" style="0" bestFit="1" customWidth="1"/>
    <col min="43" max="43" width="4.8515625" style="0" bestFit="1" customWidth="1"/>
    <col min="44" max="44" width="5.140625" style="0" bestFit="1" customWidth="1"/>
    <col min="45" max="45" width="4.7109375" style="0" bestFit="1" customWidth="1"/>
    <col min="46" max="46" width="6.28125" style="0" bestFit="1" customWidth="1"/>
    <col min="47" max="47" width="5.7109375" style="0" bestFit="1" customWidth="1"/>
    <col min="48" max="48" width="6.00390625" style="0" bestFit="1" customWidth="1"/>
    <col min="49" max="49" width="6.28125" style="0" bestFit="1" customWidth="1"/>
    <col min="50" max="50" width="5.7109375" style="0" bestFit="1" customWidth="1"/>
    <col min="51" max="51" width="5.140625" style="0" bestFit="1" customWidth="1"/>
  </cols>
  <sheetData>
    <row r="1" spans="1:51" ht="73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189" t="s">
        <v>26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</row>
    <row r="2" spans="1:51" ht="15" customHeight="1">
      <c r="A2" s="172"/>
      <c r="B2" s="175"/>
      <c r="C2" s="166"/>
      <c r="D2" s="194"/>
      <c r="E2" s="179" t="s">
        <v>3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9" t="s">
        <v>4</v>
      </c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80"/>
    </row>
    <row r="3" spans="1:51" ht="15" customHeight="1">
      <c r="A3" s="172"/>
      <c r="B3" s="175"/>
      <c r="C3" s="166"/>
      <c r="D3" s="194"/>
      <c r="E3" s="181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81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82"/>
    </row>
    <row r="4" spans="1:51" ht="15" customHeight="1">
      <c r="A4" s="172"/>
      <c r="B4" s="175"/>
      <c r="C4" s="166"/>
      <c r="D4" s="194"/>
      <c r="E4" s="181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81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82"/>
    </row>
    <row r="5" spans="1:51" ht="15" customHeight="1">
      <c r="A5" s="172"/>
      <c r="B5" s="175"/>
      <c r="C5" s="166"/>
      <c r="D5" s="194"/>
      <c r="E5" s="181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81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82"/>
    </row>
    <row r="6" spans="1:51" ht="15" customHeight="1">
      <c r="A6" s="172"/>
      <c r="B6" s="175"/>
      <c r="C6" s="166"/>
      <c r="D6" s="194"/>
      <c r="E6" s="181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81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82"/>
    </row>
    <row r="7" spans="1:51" ht="15" customHeight="1">
      <c r="A7" s="172"/>
      <c r="B7" s="175"/>
      <c r="C7" s="166"/>
      <c r="D7" s="194"/>
      <c r="E7" s="181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81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82"/>
    </row>
    <row r="8" spans="1:51" ht="15" customHeight="1">
      <c r="A8" s="172"/>
      <c r="B8" s="175"/>
      <c r="C8" s="166"/>
      <c r="D8" s="194"/>
      <c r="E8" s="181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81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82"/>
    </row>
    <row r="9" spans="1:51" ht="15.75" customHeight="1" thickBot="1">
      <c r="A9" s="172"/>
      <c r="B9" s="175"/>
      <c r="C9" s="166"/>
      <c r="D9" s="194"/>
      <c r="E9" s="183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3"/>
      <c r="S9" s="177"/>
      <c r="T9" s="177"/>
      <c r="U9" s="177"/>
      <c r="V9" s="177"/>
      <c r="W9" s="177"/>
      <c r="X9" s="177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84"/>
    </row>
    <row r="10" spans="1:51" ht="82.5" customHeight="1" thickBot="1" thickTop="1">
      <c r="A10" s="173"/>
      <c r="B10" s="167"/>
      <c r="C10" s="166"/>
      <c r="D10" s="195"/>
      <c r="E10" s="169" t="s">
        <v>27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117" t="s">
        <v>124</v>
      </c>
      <c r="S10" s="190" t="s">
        <v>28</v>
      </c>
      <c r="T10" s="191"/>
      <c r="U10" s="191"/>
      <c r="V10" s="191"/>
      <c r="W10" s="191"/>
      <c r="X10" s="192"/>
      <c r="Y10" s="118" t="s">
        <v>125</v>
      </c>
      <c r="Z10" s="168" t="s">
        <v>29</v>
      </c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8" t="s">
        <v>30</v>
      </c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70"/>
    </row>
    <row r="11" spans="1:51" ht="15.75" thickBot="1">
      <c r="A11" s="104"/>
      <c r="B11" s="104"/>
      <c r="C11" s="167"/>
      <c r="D11" s="104" t="s">
        <v>61</v>
      </c>
      <c r="E11" s="104" t="s">
        <v>7</v>
      </c>
      <c r="F11" s="104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21"/>
      <c r="S11" s="105" t="s">
        <v>134</v>
      </c>
      <c r="T11" s="106" t="s">
        <v>75</v>
      </c>
      <c r="U11" s="104" t="s">
        <v>20</v>
      </c>
      <c r="V11" s="119" t="s">
        <v>23</v>
      </c>
      <c r="W11" s="119" t="s">
        <v>25</v>
      </c>
      <c r="X11" s="119" t="s">
        <v>24</v>
      </c>
      <c r="Y11" s="121" t="s">
        <v>74</v>
      </c>
      <c r="Z11" s="104" t="s">
        <v>7</v>
      </c>
      <c r="AA11" s="104" t="s">
        <v>8</v>
      </c>
      <c r="AB11" s="104" t="s">
        <v>9</v>
      </c>
      <c r="AC11" s="104" t="s">
        <v>10</v>
      </c>
      <c r="AD11" s="104" t="s">
        <v>11</v>
      </c>
      <c r="AE11" s="104" t="s">
        <v>12</v>
      </c>
      <c r="AF11" s="104" t="s">
        <v>13</v>
      </c>
      <c r="AG11" s="104" t="s">
        <v>14</v>
      </c>
      <c r="AH11" s="104" t="s">
        <v>15</v>
      </c>
      <c r="AI11" s="104" t="s">
        <v>16</v>
      </c>
      <c r="AJ11" s="104" t="s">
        <v>17</v>
      </c>
      <c r="AK11" s="104" t="s">
        <v>18</v>
      </c>
      <c r="AL11" s="104" t="s">
        <v>19</v>
      </c>
      <c r="AM11" s="104" t="s">
        <v>7</v>
      </c>
      <c r="AN11" s="104" t="s">
        <v>8</v>
      </c>
      <c r="AO11" s="104" t="s">
        <v>9</v>
      </c>
      <c r="AP11" s="104" t="s">
        <v>10</v>
      </c>
      <c r="AQ11" s="104" t="s">
        <v>11</v>
      </c>
      <c r="AR11" s="104" t="s">
        <v>12</v>
      </c>
      <c r="AS11" s="104" t="s">
        <v>13</v>
      </c>
      <c r="AT11" s="104" t="s">
        <v>14</v>
      </c>
      <c r="AU11" s="104" t="s">
        <v>15</v>
      </c>
      <c r="AV11" s="104" t="s">
        <v>16</v>
      </c>
      <c r="AW11" s="104" t="s">
        <v>17</v>
      </c>
      <c r="AX11" s="104" t="s">
        <v>18</v>
      </c>
      <c r="AY11" s="104" t="s">
        <v>19</v>
      </c>
    </row>
    <row r="12" spans="1:51" s="67" customFormat="1" ht="15.75" thickBot="1">
      <c r="A12" s="1" t="s">
        <v>78</v>
      </c>
      <c r="B12" s="65" t="s">
        <v>79</v>
      </c>
      <c r="C12" s="85">
        <f>+D12/'Meta Corte Hosp'!H39</f>
        <v>1.9946808510638296</v>
      </c>
      <c r="D12" s="82">
        <f aca="true" t="shared" si="0" ref="D12:D17">+Q12/R12</f>
        <v>0.4148936170212766</v>
      </c>
      <c r="E12">
        <f>VLOOKUP($B$12,'[1]NUM2'!$G$6:$N$156,2,FALSE)</f>
        <v>12</v>
      </c>
      <c r="F12">
        <f>VLOOKUP($B$12,'[1]NUM2'!$G$6:$N$156,3,FALSE)</f>
        <v>65</v>
      </c>
      <c r="G12">
        <f>VLOOKUP($B$12,'[1]NUM2'!$G$6:$N$156,4,FALSE)</f>
        <v>42</v>
      </c>
      <c r="H12">
        <f>VLOOKUP($B$12,'[1]NUM2'!$G$6:$N$156,5,FALSE)</f>
        <v>41</v>
      </c>
      <c r="I12">
        <f>VLOOKUP($B$12,'[1]NUM2'!$G$6:$N$156,6,FALSE)</f>
        <v>16</v>
      </c>
      <c r="J12">
        <f>VLOOKUP($B$12,'[1]NUM2'!$G$6:$N$156,7,FALSE)</f>
        <v>12</v>
      </c>
      <c r="K12">
        <f>VLOOKUP($B$12,'[1]NUM2'!$G$6:$N$156,8,FALSE)</f>
        <v>7</v>
      </c>
      <c r="L12" s="2"/>
      <c r="M12" s="2"/>
      <c r="N12" s="2"/>
      <c r="O12" s="2"/>
      <c r="P12" s="2"/>
      <c r="Q12" s="4">
        <f aca="true" t="shared" si="1" ref="Q12:Q17">SUM(E12:P12)</f>
        <v>195</v>
      </c>
      <c r="R12" s="102">
        <f aca="true" t="shared" si="2" ref="R12:R17">+Y12-V12</f>
        <v>470</v>
      </c>
      <c r="S12" s="10">
        <v>377</v>
      </c>
      <c r="T12" s="17">
        <f aca="true" t="shared" si="3" ref="T12:T17">+S12+(Z12+AA12+AB12)-(AM12+AN12+AO12)</f>
        <v>376</v>
      </c>
      <c r="U12" s="97">
        <v>375</v>
      </c>
      <c r="V12" s="91">
        <f aca="true" t="shared" si="4" ref="V12:V17">+U12+(AF12+AG12)-(AS12+AT12)</f>
        <v>381</v>
      </c>
      <c r="W12" s="91"/>
      <c r="X12" s="5"/>
      <c r="Y12" s="101">
        <v>851</v>
      </c>
      <c r="Z12">
        <f>VLOOKUP($B$12,'[1]ACT DEN2'!$G$5:$N$130,2,FALSE)</f>
        <v>0</v>
      </c>
      <c r="AA12">
        <f>VLOOKUP($B$12,'[1]ACT DEN2'!$G$5:$N$130,3,FALSE)</f>
        <v>2</v>
      </c>
      <c r="AB12">
        <f>VLOOKUP($B$12,'[1]ACT DEN2'!$G$5:$N$130,4,FALSE)</f>
        <v>1</v>
      </c>
      <c r="AC12">
        <f>VLOOKUP($B$12,'[1]ACT DEN2'!$G$5:$N$130,5,FALSE)</f>
        <v>1</v>
      </c>
      <c r="AD12">
        <f>VLOOKUP($B$12,'[1]ACT DEN2'!$G$5:$N$130,6,FALSE)</f>
        <v>1</v>
      </c>
      <c r="AE12">
        <f>VLOOKUP($B$12,'[1]ACT DEN2'!$G$5:$N$130,7,FALSE)</f>
        <v>6</v>
      </c>
      <c r="AF12">
        <f>VLOOKUP($B$12,'[1]ACT DEN2'!$G$5:$N$130,8,FALSE)</f>
        <v>8</v>
      </c>
      <c r="AG12" s="2"/>
      <c r="AH12" s="2"/>
      <c r="AI12" s="6"/>
      <c r="AJ12" s="2"/>
      <c r="AK12" s="2"/>
      <c r="AL12" s="4">
        <f aca="true" t="shared" si="5" ref="AL12:AL17">SUM(Z12:AK12)</f>
        <v>19</v>
      </c>
      <c r="AM12">
        <f>VLOOKUP($B$12,'[1]ACT DEN2'!$Y$5:$AG$112,2,FALSE)</f>
        <v>0</v>
      </c>
      <c r="AN12">
        <f>VLOOKUP($B$12,'[1]ACT DEN2'!$Y$5:$AG$112,3,FALSE)</f>
        <v>3</v>
      </c>
      <c r="AO12">
        <f>VLOOKUP($B$12,'[1]ACT DEN2'!$Y$5:$AG$112,4,FALSE)</f>
        <v>1</v>
      </c>
      <c r="AP12">
        <f>VLOOKUP($B$12,'[1]ACT DEN2'!$Y$5:$AG$112,5,FALSE)</f>
        <v>0</v>
      </c>
      <c r="AQ12">
        <f>VLOOKUP($B$12,'[1]ACT DEN2'!$Y$5:$AG$112,6,FALSE)</f>
        <v>1</v>
      </c>
      <c r="AR12">
        <f>VLOOKUP($B$12,'[1]ACT DEN2'!$Y$5:$AG$112,7,FALSE)</f>
        <v>1</v>
      </c>
      <c r="AS12">
        <f>VLOOKUP($B$12,'[1]ACT DEN2'!$Y$5:$AG$112,8,FALSE)</f>
        <v>2</v>
      </c>
      <c r="AT12" s="2"/>
      <c r="AU12" s="2"/>
      <c r="AV12" s="2"/>
      <c r="AW12" s="2"/>
      <c r="AX12" s="2"/>
      <c r="AY12" s="4">
        <f aca="true" t="shared" si="6" ref="AY12:AY17">SUM(AM12:AX12)</f>
        <v>8</v>
      </c>
    </row>
    <row r="13" spans="1:51" s="67" customFormat="1" ht="15.75" thickBot="1">
      <c r="A13" s="1" t="s">
        <v>53</v>
      </c>
      <c r="B13" s="65" t="s">
        <v>80</v>
      </c>
      <c r="C13" s="85">
        <f>+D13/'Meta Corte Hosp'!H40</f>
        <v>0.6459132991321004</v>
      </c>
      <c r="D13" s="82">
        <f t="shared" si="0"/>
        <v>0.10915934755332497</v>
      </c>
      <c r="E13">
        <f>VLOOKUP($B$13,'[1]NUM2'!$G$6:$N$156,2,FALSE)</f>
        <v>26</v>
      </c>
      <c r="F13">
        <f>VLOOKUP($B$13,'[1]NUM2'!$G$6:$N$156,3,FALSE)</f>
        <v>5</v>
      </c>
      <c r="G13">
        <f>VLOOKUP($B$13,'[1]NUM2'!$G$6:$N$156,4,FALSE)</f>
        <v>7</v>
      </c>
      <c r="H13">
        <f>VLOOKUP($B$13,'[1]NUM2'!$G$6:$N$156,5,FALSE)</f>
        <v>12</v>
      </c>
      <c r="I13">
        <f>VLOOKUP($B$13,'[1]NUM2'!$G$6:$N$156,6,FALSE)</f>
        <v>14</v>
      </c>
      <c r="J13">
        <f>VLOOKUP($B$13,'[1]NUM2'!$G$6:$N$156,7,FALSE)</f>
        <v>12</v>
      </c>
      <c r="K13">
        <f>VLOOKUP($B$13,'[1]NUM2'!$G$6:$N$156,8,FALSE)</f>
        <v>11</v>
      </c>
      <c r="L13" s="2"/>
      <c r="M13" s="2"/>
      <c r="N13" s="2"/>
      <c r="O13" s="2"/>
      <c r="P13" s="2"/>
      <c r="Q13" s="4">
        <f t="shared" si="1"/>
        <v>87</v>
      </c>
      <c r="R13" s="102">
        <f t="shared" si="2"/>
        <v>797</v>
      </c>
      <c r="S13" s="10">
        <v>435</v>
      </c>
      <c r="T13" s="17">
        <f t="shared" si="3"/>
        <v>460</v>
      </c>
      <c r="U13" s="97">
        <v>537</v>
      </c>
      <c r="V13" s="91">
        <f t="shared" si="4"/>
        <v>542</v>
      </c>
      <c r="W13" s="91"/>
      <c r="X13" s="5"/>
      <c r="Y13" s="101">
        <v>1339</v>
      </c>
      <c r="Z13">
        <f>VLOOKUP($B$13,'[1]ACT DEN2'!$G$5:$N$130,2,FALSE)</f>
        <v>3</v>
      </c>
      <c r="AA13">
        <f>VLOOKUP($B$13,'[1]ACT DEN2'!$G$5:$N$130,3,FALSE)</f>
        <v>14</v>
      </c>
      <c r="AB13">
        <f>VLOOKUP($B$13,'[1]ACT DEN2'!$G$5:$N$130,4,FALSE)</f>
        <v>8</v>
      </c>
      <c r="AC13">
        <f>VLOOKUP($B$13,'[1]ACT DEN2'!$G$5:$N$130,5,FALSE)</f>
        <v>8</v>
      </c>
      <c r="AD13">
        <f>VLOOKUP($B$13,'[1]ACT DEN2'!$G$5:$N$130,6,FALSE)</f>
        <v>2</v>
      </c>
      <c r="AE13">
        <f>VLOOKUP($B$13,'[1]ACT DEN2'!$G$5:$N$130,7,FALSE)</f>
        <v>8</v>
      </c>
      <c r="AF13">
        <f>VLOOKUP($B$13,'[1]ACT DEN2'!$G$5:$N$130,8,FALSE)</f>
        <v>5</v>
      </c>
      <c r="AG13" s="2"/>
      <c r="AH13" s="2"/>
      <c r="AI13" s="6"/>
      <c r="AJ13" s="2"/>
      <c r="AK13" s="2"/>
      <c r="AL13" s="4">
        <f t="shared" si="5"/>
        <v>48</v>
      </c>
      <c r="AM13">
        <f>VLOOKUP($B$13,'[1]ACT DEN2'!$Y$5:$AG$112,2,FALSE)</f>
        <v>0</v>
      </c>
      <c r="AN13">
        <f>VLOOKUP($B$13,'[1]ACT DEN2'!$Y$5:$AG$112,3,FALSE)</f>
        <v>0</v>
      </c>
      <c r="AO13">
        <f>VLOOKUP($B$13,'[1]ACT DEN2'!$Y$5:$AG$112,4,FALSE)</f>
        <v>0</v>
      </c>
      <c r="AP13">
        <f>VLOOKUP($B$13,'[1]ACT DEN2'!$Y$5:$AG$112,5,FALSE)</f>
        <v>0</v>
      </c>
      <c r="AQ13">
        <f>VLOOKUP($B$13,'[1]ACT DEN2'!$Y$5:$AG$112,6,FALSE)</f>
        <v>0</v>
      </c>
      <c r="AR13">
        <f>VLOOKUP($B$13,'[1]ACT DEN2'!$Y$5:$AG$112,7,FALSE)</f>
        <v>0</v>
      </c>
      <c r="AS13">
        <f>VLOOKUP($B$13,'[1]ACT DEN2'!$Y$5:$AG$112,8,FALSE)</f>
        <v>0</v>
      </c>
      <c r="AT13" s="2"/>
      <c r="AU13" s="2"/>
      <c r="AV13" s="2"/>
      <c r="AW13" s="2"/>
      <c r="AX13" s="2"/>
      <c r="AY13" s="4">
        <f t="shared" si="6"/>
        <v>0</v>
      </c>
    </row>
    <row r="14" spans="1:51" s="67" customFormat="1" ht="15.75" thickBot="1">
      <c r="A14" s="1" t="s">
        <v>54</v>
      </c>
      <c r="B14" s="65" t="s">
        <v>81</v>
      </c>
      <c r="C14" s="85">
        <f>+D14/'Meta Corte Hosp'!H41</f>
        <v>0.323165470415817</v>
      </c>
      <c r="D14" s="82">
        <f t="shared" si="0"/>
        <v>0.054614964500273075</v>
      </c>
      <c r="E14">
        <f>VLOOKUP($B$14,'[1]NUM2'!$G$6:$N$156,2,FALSE)</f>
        <v>13</v>
      </c>
      <c r="F14">
        <f>VLOOKUP($B$14,'[1]NUM2'!$G$6:$N$156,3,FALSE)</f>
        <v>10</v>
      </c>
      <c r="G14">
        <f>VLOOKUP($B$14,'[1]NUM2'!$G$6:$N$156,4,FALSE)</f>
        <v>21</v>
      </c>
      <c r="H14">
        <f>VLOOKUP($B$14,'[1]NUM2'!$G$6:$N$156,5,FALSE)</f>
        <v>27</v>
      </c>
      <c r="I14">
        <f>VLOOKUP($B$14,'[1]NUM2'!$G$6:$N$156,6,FALSE)</f>
        <v>9</v>
      </c>
      <c r="J14">
        <f>VLOOKUP($B$14,'[1]NUM2'!$G$6:$N$156,7,FALSE)</f>
        <v>11</v>
      </c>
      <c r="K14">
        <f>VLOOKUP($B$14,'[1]NUM2'!$G$6:$N$156,8,FALSE)</f>
        <v>9</v>
      </c>
      <c r="L14" s="2"/>
      <c r="M14" s="2"/>
      <c r="N14" s="2"/>
      <c r="O14" s="2"/>
      <c r="P14" s="2"/>
      <c r="Q14" s="4">
        <f t="shared" si="1"/>
        <v>100</v>
      </c>
      <c r="R14" s="102">
        <f t="shared" si="2"/>
        <v>1831</v>
      </c>
      <c r="S14" s="10">
        <v>577</v>
      </c>
      <c r="T14" s="17">
        <f t="shared" si="3"/>
        <v>580</v>
      </c>
      <c r="U14" s="97">
        <v>577</v>
      </c>
      <c r="V14" s="91">
        <f t="shared" si="4"/>
        <v>573</v>
      </c>
      <c r="W14" s="91"/>
      <c r="X14" s="5"/>
      <c r="Y14" s="101">
        <v>2404</v>
      </c>
      <c r="Z14">
        <f>VLOOKUP($B$14,'[1]ACT DEN2'!$G$5:$N$130,2,FALSE)</f>
        <v>0</v>
      </c>
      <c r="AA14">
        <f>VLOOKUP($B$14,'[1]ACT DEN2'!$G$5:$N$130,3,FALSE)</f>
        <v>3</v>
      </c>
      <c r="AB14">
        <f>VLOOKUP($B$14,'[1]ACT DEN2'!$G$5:$N$130,4,FALSE)</f>
        <v>5</v>
      </c>
      <c r="AC14">
        <f>VLOOKUP($B$14,'[1]ACT DEN2'!$G$5:$N$130,5,FALSE)</f>
        <v>6</v>
      </c>
      <c r="AD14">
        <f>VLOOKUP($B$14,'[1]ACT DEN2'!$G$5:$N$130,6,FALSE)</f>
        <v>10</v>
      </c>
      <c r="AE14">
        <f>VLOOKUP($B$14,'[1]ACT DEN2'!$G$5:$N$130,7,FALSE)</f>
        <v>8</v>
      </c>
      <c r="AF14">
        <f>VLOOKUP($B$14,'[1]ACT DEN2'!$G$5:$N$130,8,FALSE)</f>
        <v>9</v>
      </c>
      <c r="AG14" s="2"/>
      <c r="AH14" s="2"/>
      <c r="AI14" s="6"/>
      <c r="AJ14" s="2"/>
      <c r="AK14" s="2"/>
      <c r="AL14" s="4">
        <f t="shared" si="5"/>
        <v>41</v>
      </c>
      <c r="AM14">
        <f>VLOOKUP($B$14,'[1]ACT DEN2'!$Y$5:$AG$112,2,FALSE)</f>
        <v>0</v>
      </c>
      <c r="AN14">
        <f>VLOOKUP($B$14,'[1]ACT DEN2'!$Y$5:$AG$112,3,FALSE)</f>
        <v>3</v>
      </c>
      <c r="AO14">
        <f>VLOOKUP($B$14,'[1]ACT DEN2'!$Y$5:$AG$112,4,FALSE)</f>
        <v>2</v>
      </c>
      <c r="AP14">
        <f>VLOOKUP($B$14,'[1]ACT DEN2'!$Y$5:$AG$112,5,FALSE)</f>
        <v>4</v>
      </c>
      <c r="AQ14">
        <f>VLOOKUP($B$14,'[1]ACT DEN2'!$Y$5:$AG$112,6,FALSE)</f>
        <v>7</v>
      </c>
      <c r="AR14">
        <f>VLOOKUP($B$14,'[1]ACT DEN2'!$Y$5:$AG$112,7,FALSE)</f>
        <v>11</v>
      </c>
      <c r="AS14">
        <f>VLOOKUP($B$14,'[1]ACT DEN2'!$Y$5:$AG$112,8,FALSE)</f>
        <v>13</v>
      </c>
      <c r="AT14" s="2"/>
      <c r="AU14" s="2"/>
      <c r="AV14" s="2"/>
      <c r="AW14" s="2"/>
      <c r="AX14" s="2"/>
      <c r="AY14" s="4">
        <f t="shared" si="6"/>
        <v>40</v>
      </c>
    </row>
    <row r="15" spans="1:51" s="67" customFormat="1" ht="15.75" thickBot="1">
      <c r="A15" s="1" t="s">
        <v>55</v>
      </c>
      <c r="B15" s="65" t="s">
        <v>82</v>
      </c>
      <c r="C15" s="85">
        <f>+D15/'Meta Corte Hosp'!H42</f>
        <v>0.8187265081314428</v>
      </c>
      <c r="D15" s="82">
        <f t="shared" si="0"/>
        <v>0.13836477987421383</v>
      </c>
      <c r="E15">
        <f>VLOOKUP($B$15,'[1]NUM2'!$G$6:$N$156,2,FALSE)</f>
        <v>8</v>
      </c>
      <c r="F15">
        <f>VLOOKUP($B$15,'[1]NUM2'!$G$6:$N$156,3,FALSE)</f>
        <v>17</v>
      </c>
      <c r="G15">
        <f>VLOOKUP($B$15,'[1]NUM2'!$G$6:$N$156,4,FALSE)</f>
        <v>13</v>
      </c>
      <c r="H15">
        <f>VLOOKUP($B$15,'[1]NUM2'!$G$6:$N$156,5,FALSE)</f>
        <v>13</v>
      </c>
      <c r="I15">
        <f>VLOOKUP($B$15,'[1]NUM2'!$G$6:$N$156,6,FALSE)</f>
        <v>11</v>
      </c>
      <c r="J15">
        <f>VLOOKUP($B$15,'[1]NUM2'!$G$6:$N$156,7,FALSE)</f>
        <v>3</v>
      </c>
      <c r="K15">
        <f>VLOOKUP($B$15,'[1]NUM2'!$G$6:$N$156,8,FALSE)</f>
        <v>1</v>
      </c>
      <c r="L15" s="2"/>
      <c r="M15" s="2"/>
      <c r="N15" s="2"/>
      <c r="O15" s="2"/>
      <c r="P15" s="2"/>
      <c r="Q15" s="4">
        <f t="shared" si="1"/>
        <v>66</v>
      </c>
      <c r="R15" s="102">
        <f t="shared" si="2"/>
        <v>477</v>
      </c>
      <c r="S15" s="10">
        <v>590</v>
      </c>
      <c r="T15" s="17">
        <f t="shared" si="3"/>
        <v>588</v>
      </c>
      <c r="U15" s="97">
        <v>557</v>
      </c>
      <c r="V15" s="91">
        <f t="shared" si="4"/>
        <v>556</v>
      </c>
      <c r="W15" s="91"/>
      <c r="X15" s="5"/>
      <c r="Y15" s="101">
        <v>1033</v>
      </c>
      <c r="Z15">
        <f>VLOOKUP($B$15,'[1]ACT DEN2'!$G$5:$N$130,2,FALSE)</f>
        <v>3</v>
      </c>
      <c r="AA15">
        <f>VLOOKUP($B$15,'[1]ACT DEN2'!$G$5:$N$130,3,FALSE)</f>
        <v>4</v>
      </c>
      <c r="AB15">
        <f>VLOOKUP($B$15,'[1]ACT DEN2'!$G$5:$N$130,4,FALSE)</f>
        <v>2</v>
      </c>
      <c r="AC15">
        <f>VLOOKUP($B$15,'[1]ACT DEN2'!$G$5:$N$130,5,FALSE)</f>
        <v>2</v>
      </c>
      <c r="AD15">
        <f>VLOOKUP($B$15,'[1]ACT DEN2'!$G$5:$N$130,6,FALSE)</f>
        <v>8</v>
      </c>
      <c r="AE15">
        <f>VLOOKUP($B$15,'[1]ACT DEN2'!$G$5:$N$130,7,FALSE)</f>
        <v>4</v>
      </c>
      <c r="AF15">
        <f>VLOOKUP($B$15,'[1]ACT DEN2'!$G$5:$N$130,8,FALSE)</f>
        <v>6</v>
      </c>
      <c r="AG15" s="2"/>
      <c r="AH15" s="2"/>
      <c r="AI15" s="6"/>
      <c r="AJ15" s="2"/>
      <c r="AK15" s="2"/>
      <c r="AL15" s="4">
        <f t="shared" si="5"/>
        <v>29</v>
      </c>
      <c r="AM15">
        <f>VLOOKUP($B$15,'[1]ACT DEN2'!$Y$5:$AG$112,2,FALSE)</f>
        <v>3</v>
      </c>
      <c r="AN15">
        <f>VLOOKUP($B$15,'[1]ACT DEN2'!$Y$5:$AG$112,3,FALSE)</f>
        <v>7</v>
      </c>
      <c r="AO15">
        <f>VLOOKUP($B$15,'[1]ACT DEN2'!$Y$5:$AG$112,4,FALSE)</f>
        <v>1</v>
      </c>
      <c r="AP15">
        <f>VLOOKUP($B$15,'[1]ACT DEN2'!$Y$5:$AG$112,5,FALSE)</f>
        <v>1</v>
      </c>
      <c r="AQ15">
        <f>VLOOKUP($B$15,'[1]ACT DEN2'!$Y$5:$AG$112,6,FALSE)</f>
        <v>1</v>
      </c>
      <c r="AR15">
        <f>VLOOKUP($B$15,'[1]ACT DEN2'!$Y$5:$AG$112,7,FALSE)</f>
        <v>7</v>
      </c>
      <c r="AS15">
        <f>VLOOKUP($B$15,'[1]ACT DEN2'!$Y$5:$AG$112,8,FALSE)</f>
        <v>7</v>
      </c>
      <c r="AT15" s="2"/>
      <c r="AU15" s="2"/>
      <c r="AV15" s="2"/>
      <c r="AW15" s="2"/>
      <c r="AX15" s="2"/>
      <c r="AY15" s="4">
        <f t="shared" si="6"/>
        <v>27</v>
      </c>
    </row>
    <row r="16" spans="1:51" s="67" customFormat="1" ht="15.75" thickBot="1">
      <c r="A16" s="1" t="s">
        <v>56</v>
      </c>
      <c r="B16" s="65" t="s">
        <v>83</v>
      </c>
      <c r="C16" s="85">
        <f>+D16/'Meta Corte Hosp'!H43</f>
        <v>1.1455780686549917</v>
      </c>
      <c r="D16" s="82">
        <f t="shared" si="0"/>
        <v>0.1936026936026936</v>
      </c>
      <c r="E16">
        <f>VLOOKUP($B$16,'[1]NUM2'!$G$6:$N$156,2,FALSE)</f>
        <v>10</v>
      </c>
      <c r="F16">
        <f>VLOOKUP($B$16,'[1]NUM2'!$G$6:$N$156,3,FALSE)</f>
        <v>10</v>
      </c>
      <c r="G16">
        <f>VLOOKUP($B$16,'[1]NUM2'!$G$6:$N$156,4,FALSE)</f>
        <v>8</v>
      </c>
      <c r="H16">
        <f>VLOOKUP($B$16,'[1]NUM2'!$G$6:$N$156,5,FALSE)</f>
        <v>20</v>
      </c>
      <c r="I16">
        <f>VLOOKUP($B$16,'[1]NUM2'!$G$6:$N$156,6,FALSE)</f>
        <v>23</v>
      </c>
      <c r="J16">
        <f>VLOOKUP($B$16,'[1]NUM2'!$G$6:$N$156,7,FALSE)</f>
        <v>26</v>
      </c>
      <c r="K16">
        <f>VLOOKUP($B$16,'[1]NUM2'!$G$6:$N$156,8,FALSE)</f>
        <v>18</v>
      </c>
      <c r="L16" s="2"/>
      <c r="M16" s="2"/>
      <c r="N16" s="2"/>
      <c r="O16" s="2"/>
      <c r="P16" s="2"/>
      <c r="Q16" s="4">
        <f t="shared" si="1"/>
        <v>115</v>
      </c>
      <c r="R16" s="102">
        <f t="shared" si="2"/>
        <v>594</v>
      </c>
      <c r="S16" s="10">
        <v>492</v>
      </c>
      <c r="T16" s="17">
        <f t="shared" si="3"/>
        <v>498</v>
      </c>
      <c r="U16" s="97">
        <v>509</v>
      </c>
      <c r="V16" s="91">
        <f t="shared" si="4"/>
        <v>514</v>
      </c>
      <c r="W16" s="91"/>
      <c r="X16" s="5"/>
      <c r="Y16" s="101">
        <v>1108</v>
      </c>
      <c r="Z16">
        <f>VLOOKUP($B$16,'[1]ACT DEN2'!$G$5:$N$130,2,FALSE)</f>
        <v>9</v>
      </c>
      <c r="AA16">
        <f>VLOOKUP($B$16,'[1]ACT DEN2'!$G$5:$N$130,3,FALSE)</f>
        <v>6</v>
      </c>
      <c r="AB16">
        <f>VLOOKUP($B$16,'[1]ACT DEN2'!$G$5:$N$130,4,FALSE)</f>
        <v>10</v>
      </c>
      <c r="AC16">
        <f>VLOOKUP($B$16,'[1]ACT DEN2'!$G$5:$N$130,5,FALSE)</f>
        <v>6</v>
      </c>
      <c r="AD16">
        <f>VLOOKUP($B$16,'[1]ACT DEN2'!$G$5:$N$130,6,FALSE)</f>
        <v>6</v>
      </c>
      <c r="AE16">
        <f>VLOOKUP($B$16,'[1]ACT DEN2'!$G$5:$N$130,7,FALSE)</f>
        <v>5</v>
      </c>
      <c r="AF16">
        <f>VLOOKUP($B$16,'[1]ACT DEN2'!$G$5:$N$130,8,FALSE)</f>
        <v>13</v>
      </c>
      <c r="AG16" s="2"/>
      <c r="AH16" s="2"/>
      <c r="AI16" s="6"/>
      <c r="AJ16" s="2"/>
      <c r="AK16" s="2"/>
      <c r="AL16" s="4">
        <f t="shared" si="5"/>
        <v>55</v>
      </c>
      <c r="AM16">
        <f>VLOOKUP($B$16,'[1]ACT DEN2'!$Y$5:$AG$112,2,FALSE)</f>
        <v>0</v>
      </c>
      <c r="AN16">
        <f>VLOOKUP($B$16,'[1]ACT DEN2'!$Y$5:$AG$112,3,FALSE)</f>
        <v>13</v>
      </c>
      <c r="AO16">
        <f>VLOOKUP($B$16,'[1]ACT DEN2'!$Y$5:$AG$112,4,FALSE)</f>
        <v>6</v>
      </c>
      <c r="AP16">
        <f>VLOOKUP($B$16,'[1]ACT DEN2'!$Y$5:$AG$112,5,FALSE)</f>
        <v>1</v>
      </c>
      <c r="AQ16">
        <f>VLOOKUP($B$16,'[1]ACT DEN2'!$Y$5:$AG$112,6,FALSE)</f>
        <v>0</v>
      </c>
      <c r="AR16">
        <f>VLOOKUP($B$16,'[1]ACT DEN2'!$Y$5:$AG$112,7,FALSE)</f>
        <v>12</v>
      </c>
      <c r="AS16">
        <f>VLOOKUP($B$16,'[1]ACT DEN2'!$Y$5:$AG$112,8,FALSE)</f>
        <v>8</v>
      </c>
      <c r="AT16" s="2"/>
      <c r="AU16" s="2"/>
      <c r="AV16" s="2"/>
      <c r="AW16" s="2"/>
      <c r="AX16" s="2"/>
      <c r="AY16" s="4">
        <f t="shared" si="6"/>
        <v>40</v>
      </c>
    </row>
    <row r="17" spans="1:51" s="67" customFormat="1" ht="15.75" thickBot="1">
      <c r="A17" s="1" t="s">
        <v>57</v>
      </c>
      <c r="B17" s="65" t="s">
        <v>84</v>
      </c>
      <c r="C17" s="85">
        <f>+D17/'Meta Corte Hosp'!H44</f>
        <v>0.6770480704129992</v>
      </c>
      <c r="D17" s="82">
        <f t="shared" si="0"/>
        <v>0.12322274881516587</v>
      </c>
      <c r="E17">
        <f>VLOOKUP($B$17,'[1]NUM2'!$G$6:$N$156,2,FALSE)</f>
        <v>10</v>
      </c>
      <c r="F17">
        <f>VLOOKUP($B$17,'[1]NUM2'!$G$6:$N$156,3,FALSE)</f>
        <v>11</v>
      </c>
      <c r="G17">
        <f>VLOOKUP($B$17,'[1]NUM2'!$G$6:$N$156,4,FALSE)</f>
        <v>6</v>
      </c>
      <c r="H17">
        <f>VLOOKUP($B$17,'[1]NUM2'!$G$6:$N$156,5,FALSE)</f>
        <v>11</v>
      </c>
      <c r="I17">
        <f>VLOOKUP($B$17,'[1]NUM2'!$G$6:$N$156,6,FALSE)</f>
        <v>8</v>
      </c>
      <c r="J17">
        <f>VLOOKUP($B$17,'[1]NUM2'!$G$6:$N$156,7,FALSE)</f>
        <v>3</v>
      </c>
      <c r="K17">
        <f>VLOOKUP($B$17,'[1]NUM2'!$G$6:$N$156,8,FALSE)</f>
        <v>3</v>
      </c>
      <c r="L17" s="2"/>
      <c r="M17" s="2"/>
      <c r="N17" s="2"/>
      <c r="O17" s="2"/>
      <c r="P17" s="2"/>
      <c r="Q17" s="4">
        <f t="shared" si="1"/>
        <v>52</v>
      </c>
      <c r="R17" s="102">
        <f t="shared" si="2"/>
        <v>422</v>
      </c>
      <c r="S17" s="10">
        <v>272</v>
      </c>
      <c r="T17" s="17">
        <f t="shared" si="3"/>
        <v>278</v>
      </c>
      <c r="U17" s="97">
        <v>256</v>
      </c>
      <c r="V17" s="91">
        <f t="shared" si="4"/>
        <v>257</v>
      </c>
      <c r="W17" s="91"/>
      <c r="X17" s="5"/>
      <c r="Y17" s="101">
        <v>679</v>
      </c>
      <c r="Z17">
        <f>VLOOKUP($B$17,'[1]ACT DEN2'!$G$5:$N$130,2,FALSE)</f>
        <v>3</v>
      </c>
      <c r="AA17">
        <f>VLOOKUP($B$17,'[1]ACT DEN2'!$G$5:$N$130,3,FALSE)</f>
        <v>2</v>
      </c>
      <c r="AB17">
        <f>VLOOKUP($B$17,'[1]ACT DEN2'!$G$5:$N$130,4,FALSE)</f>
        <v>2</v>
      </c>
      <c r="AC17">
        <f>VLOOKUP($B$17,'[1]ACT DEN2'!$G$5:$N$130,5,FALSE)</f>
        <v>7</v>
      </c>
      <c r="AD17">
        <f>VLOOKUP($B$17,'[1]ACT DEN2'!$G$5:$N$130,6,FALSE)</f>
        <v>4</v>
      </c>
      <c r="AE17">
        <f>VLOOKUP($B$17,'[1]ACT DEN2'!$G$5:$N$130,7,FALSE)</f>
        <v>4</v>
      </c>
      <c r="AF17">
        <f>VLOOKUP($B$17,'[1]ACT DEN2'!$G$5:$N$130,8,FALSE)</f>
        <v>2</v>
      </c>
      <c r="AG17" s="2"/>
      <c r="AH17" s="2"/>
      <c r="AI17" s="6"/>
      <c r="AJ17" s="2"/>
      <c r="AK17" s="2"/>
      <c r="AL17" s="4">
        <f t="shared" si="5"/>
        <v>24</v>
      </c>
      <c r="AM17">
        <f>VLOOKUP($B$17,'[1]ACT DEN2'!$Y$5:$AG$112,2,FALSE)</f>
        <v>1</v>
      </c>
      <c r="AN17">
        <f>VLOOKUP($B$17,'[1]ACT DEN2'!$Y$5:$AG$112,3,FALSE)</f>
        <v>0</v>
      </c>
      <c r="AO17">
        <f>VLOOKUP($B$17,'[1]ACT DEN2'!$Y$5:$AG$112,4,FALSE)</f>
        <v>0</v>
      </c>
      <c r="AP17">
        <f>VLOOKUP($B$17,'[1]ACT DEN2'!$Y$5:$AG$112,5,FALSE)</f>
        <v>0</v>
      </c>
      <c r="AQ17">
        <f>VLOOKUP($B$17,'[1]ACT DEN2'!$Y$5:$AG$112,6,FALSE)</f>
        <v>1</v>
      </c>
      <c r="AR17">
        <f>VLOOKUP($B$17,'[1]ACT DEN2'!$Y$5:$AG$112,7,FALSE)</f>
        <v>0</v>
      </c>
      <c r="AS17">
        <f>VLOOKUP($B$17,'[1]ACT DEN2'!$Y$5:$AG$112,8,FALSE)</f>
        <v>1</v>
      </c>
      <c r="AT17" s="2"/>
      <c r="AU17" s="2"/>
      <c r="AV17" s="2"/>
      <c r="AW17" s="2"/>
      <c r="AX17" s="2"/>
      <c r="AY17" s="4">
        <f t="shared" si="6"/>
        <v>3</v>
      </c>
    </row>
    <row r="18" spans="1:51" s="73" customFormat="1" ht="12.75">
      <c r="A18" s="70"/>
      <c r="B18" s="69" t="s">
        <v>85</v>
      </c>
      <c r="C18" s="71"/>
      <c r="D18" s="92"/>
      <c r="E18" s="72">
        <f>SUM(E12:E17)</f>
        <v>79</v>
      </c>
      <c r="F18" s="72">
        <f aca="true" t="shared" si="7" ref="F18:Q18">SUM(F12:F17)</f>
        <v>118</v>
      </c>
      <c r="G18" s="72">
        <f t="shared" si="7"/>
        <v>97</v>
      </c>
      <c r="H18" s="72">
        <f t="shared" si="7"/>
        <v>124</v>
      </c>
      <c r="I18" s="72">
        <f t="shared" si="7"/>
        <v>81</v>
      </c>
      <c r="J18" s="72">
        <f t="shared" si="7"/>
        <v>67</v>
      </c>
      <c r="K18" s="72">
        <f t="shared" si="7"/>
        <v>49</v>
      </c>
      <c r="L18" s="72">
        <f t="shared" si="7"/>
        <v>0</v>
      </c>
      <c r="M18" s="72">
        <f t="shared" si="7"/>
        <v>0</v>
      </c>
      <c r="N18" s="72">
        <f t="shared" si="7"/>
        <v>0</v>
      </c>
      <c r="O18" s="72">
        <f t="shared" si="7"/>
        <v>0</v>
      </c>
      <c r="P18" s="72">
        <f t="shared" si="7"/>
        <v>0</v>
      </c>
      <c r="Q18" s="72">
        <f t="shared" si="7"/>
        <v>615</v>
      </c>
      <c r="R18" s="76">
        <f>SUM(R12:R17)</f>
        <v>4591</v>
      </c>
      <c r="S18" s="76">
        <f aca="true" t="shared" si="8" ref="S18:AY18">SUM(S12:S17)</f>
        <v>2743</v>
      </c>
      <c r="T18" s="76">
        <f t="shared" si="8"/>
        <v>2780</v>
      </c>
      <c r="U18" s="76">
        <f>SUM(U12:U17)</f>
        <v>2811</v>
      </c>
      <c r="V18" s="76">
        <f>SUM(V12:V17)</f>
        <v>2823</v>
      </c>
      <c r="W18" s="76">
        <f>SUM(W12:W17)</f>
        <v>0</v>
      </c>
      <c r="X18" s="76">
        <f>SUM(X12:X17)</f>
        <v>0</v>
      </c>
      <c r="Y18" s="76">
        <f t="shared" si="8"/>
        <v>7414</v>
      </c>
      <c r="Z18" s="72">
        <f t="shared" si="8"/>
        <v>18</v>
      </c>
      <c r="AA18" s="72">
        <f t="shared" si="8"/>
        <v>31</v>
      </c>
      <c r="AB18" s="72">
        <f t="shared" si="8"/>
        <v>28</v>
      </c>
      <c r="AC18" s="72">
        <f t="shared" si="8"/>
        <v>30</v>
      </c>
      <c r="AD18" s="72">
        <f t="shared" si="8"/>
        <v>31</v>
      </c>
      <c r="AE18" s="72">
        <f t="shared" si="8"/>
        <v>35</v>
      </c>
      <c r="AF18" s="72">
        <f t="shared" si="8"/>
        <v>43</v>
      </c>
      <c r="AG18" s="72">
        <f t="shared" si="8"/>
        <v>0</v>
      </c>
      <c r="AH18" s="72">
        <f t="shared" si="8"/>
        <v>0</v>
      </c>
      <c r="AI18" s="72">
        <f t="shared" si="8"/>
        <v>0</v>
      </c>
      <c r="AJ18" s="72">
        <f t="shared" si="8"/>
        <v>0</v>
      </c>
      <c r="AK18" s="72">
        <f t="shared" si="8"/>
        <v>0</v>
      </c>
      <c r="AL18" s="72">
        <f t="shared" si="8"/>
        <v>216</v>
      </c>
      <c r="AM18" s="72">
        <f t="shared" si="8"/>
        <v>4</v>
      </c>
      <c r="AN18" s="72">
        <f t="shared" si="8"/>
        <v>26</v>
      </c>
      <c r="AO18" s="72">
        <f t="shared" si="8"/>
        <v>10</v>
      </c>
      <c r="AP18" s="72">
        <f t="shared" si="8"/>
        <v>6</v>
      </c>
      <c r="AQ18" s="72">
        <f t="shared" si="8"/>
        <v>10</v>
      </c>
      <c r="AR18" s="72">
        <f t="shared" si="8"/>
        <v>31</v>
      </c>
      <c r="AS18" s="72">
        <f t="shared" si="8"/>
        <v>31</v>
      </c>
      <c r="AT18" s="72">
        <f t="shared" si="8"/>
        <v>0</v>
      </c>
      <c r="AU18" s="72">
        <f t="shared" si="8"/>
        <v>0</v>
      </c>
      <c r="AV18" s="72">
        <f t="shared" si="8"/>
        <v>0</v>
      </c>
      <c r="AW18" s="72">
        <f t="shared" si="8"/>
        <v>0</v>
      </c>
      <c r="AX18" s="72">
        <f t="shared" si="8"/>
        <v>0</v>
      </c>
      <c r="AY18" s="72">
        <f t="shared" si="8"/>
        <v>118</v>
      </c>
    </row>
    <row r="20" ht="15">
      <c r="Q20" s="9"/>
    </row>
  </sheetData>
  <sheetProtection/>
  <mergeCells count="11">
    <mergeCell ref="A1:A10"/>
    <mergeCell ref="S10:X10"/>
    <mergeCell ref="AM10:AY10"/>
    <mergeCell ref="D1:D10"/>
    <mergeCell ref="C1:C11"/>
    <mergeCell ref="B1:B10"/>
    <mergeCell ref="E1:AY1"/>
    <mergeCell ref="E2:Q9"/>
    <mergeCell ref="R2:AY9"/>
    <mergeCell ref="E10:Q10"/>
    <mergeCell ref="Z10:AL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5" width="8.57421875" style="21" customWidth="1"/>
    <col min="6" max="6" width="9.8515625" style="21" bestFit="1" customWidth="1"/>
    <col min="7" max="10" width="7.28125" style="0" bestFit="1" customWidth="1"/>
    <col min="11" max="11" width="7.57421875" style="0" customWidth="1"/>
    <col min="12" max="12" width="8.140625" style="0" bestFit="1" customWidth="1"/>
    <col min="13" max="16" width="7.421875" style="0" bestFit="1" customWidth="1"/>
    <col min="17" max="17" width="11.8515625" style="0" bestFit="1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02" t="s">
        <v>32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" customHeight="1">
      <c r="A2" s="172"/>
      <c r="B2" s="175"/>
      <c r="C2" s="166"/>
      <c r="D2" s="194"/>
      <c r="E2" s="179" t="s">
        <v>3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9" t="s">
        <v>4</v>
      </c>
      <c r="S2" s="176"/>
    </row>
    <row r="3" spans="1:19" ht="15" customHeight="1">
      <c r="A3" s="172"/>
      <c r="B3" s="175"/>
      <c r="C3" s="166"/>
      <c r="D3" s="194"/>
      <c r="E3" s="181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81"/>
      <c r="S3" s="177"/>
    </row>
    <row r="4" spans="1:19" ht="15" customHeight="1">
      <c r="A4" s="172"/>
      <c r="B4" s="175"/>
      <c r="C4" s="166"/>
      <c r="D4" s="194"/>
      <c r="E4" s="181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81"/>
      <c r="S4" s="177"/>
    </row>
    <row r="5" spans="1:19" ht="15" customHeight="1">
      <c r="A5" s="172"/>
      <c r="B5" s="175"/>
      <c r="C5" s="166"/>
      <c r="D5" s="194"/>
      <c r="E5" s="181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81"/>
      <c r="S5" s="177"/>
    </row>
    <row r="6" spans="1:19" ht="15" customHeight="1">
      <c r="A6" s="172"/>
      <c r="B6" s="175"/>
      <c r="C6" s="166"/>
      <c r="D6" s="194"/>
      <c r="E6" s="181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81"/>
      <c r="S6" s="177"/>
    </row>
    <row r="7" spans="1:19" ht="15" customHeight="1">
      <c r="A7" s="172"/>
      <c r="B7" s="175"/>
      <c r="C7" s="166"/>
      <c r="D7" s="194"/>
      <c r="E7" s="181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81"/>
      <c r="S7" s="177"/>
    </row>
    <row r="8" spans="1:19" ht="15" customHeight="1">
      <c r="A8" s="172"/>
      <c r="B8" s="175"/>
      <c r="C8" s="166"/>
      <c r="D8" s="194"/>
      <c r="E8" s="181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81"/>
      <c r="S8" s="177"/>
    </row>
    <row r="9" spans="1:19" ht="15.75" customHeight="1" thickBot="1">
      <c r="A9" s="172"/>
      <c r="B9" s="175"/>
      <c r="C9" s="166"/>
      <c r="D9" s="194"/>
      <c r="E9" s="183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3"/>
      <c r="S9" s="178"/>
    </row>
    <row r="10" spans="1:19" ht="57.75" customHeight="1" thickBot="1">
      <c r="A10" s="173"/>
      <c r="B10" s="167"/>
      <c r="C10" s="166"/>
      <c r="D10" s="195"/>
      <c r="E10" s="169" t="s">
        <v>31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200" t="s">
        <v>135</v>
      </c>
      <c r="S10" s="200"/>
    </row>
    <row r="11" spans="1:19" ht="15.75" thickBot="1">
      <c r="A11" s="104"/>
      <c r="B11" s="104"/>
      <c r="C11" s="167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201"/>
      <c r="S11" s="201"/>
    </row>
    <row r="12" spans="1:20" s="68" customFormat="1" ht="15.75" thickBot="1">
      <c r="A12" s="1" t="s">
        <v>78</v>
      </c>
      <c r="B12" s="65" t="s">
        <v>79</v>
      </c>
      <c r="C12" s="85">
        <f>+D12/'Meta Corte Hosp'!I39</f>
        <v>1.1308292748015212</v>
      </c>
      <c r="D12" s="82">
        <f aca="true" t="shared" si="0" ref="D12:D17">+Q12/R12</f>
        <v>0.2940156114483955</v>
      </c>
      <c r="E12">
        <f>VLOOKUP($B$12,'[1]NUM3'!$G$3:$O$157,2,FALSE)</f>
        <v>3</v>
      </c>
      <c r="F12">
        <f>VLOOKUP($B$12,'[1]NUM3'!$G$3:$O$157,3,FALSE)</f>
        <v>125</v>
      </c>
      <c r="G12">
        <f>VLOOKUP($B$12,'[1]NUM3'!$G$3:$O$157,4,FALSE)</f>
        <v>64</v>
      </c>
      <c r="H12">
        <f>VLOOKUP($B$12,'[1]NUM3'!$G$3:$O$157,5,FALSE)</f>
        <v>10</v>
      </c>
      <c r="I12">
        <f>VLOOKUP($B$12,'[1]NUM3'!$G$3:$O$157,6,FALSE)</f>
        <v>52</v>
      </c>
      <c r="J12">
        <f>VLOOKUP($B$12,'[1]NUM3'!$G$3:$O$157,7,FALSE)</f>
        <v>47</v>
      </c>
      <c r="K12">
        <f>VLOOKUP($B$12,'[1]NUM3'!$G$3:$O$157,8,FALSE)</f>
        <v>38</v>
      </c>
      <c r="L12" s="75"/>
      <c r="M12" s="75"/>
      <c r="N12" s="75"/>
      <c r="O12" s="75"/>
      <c r="P12" s="75"/>
      <c r="Q12" s="10">
        <f aca="true" t="shared" si="1" ref="Q12:Q17">SUM(E12:P12)</f>
        <v>339</v>
      </c>
      <c r="R12" s="196">
        <v>1153</v>
      </c>
      <c r="S12" s="197"/>
      <c r="T12" s="75"/>
    </row>
    <row r="13" spans="1:20" s="68" customFormat="1" ht="13.5" thickBot="1">
      <c r="A13" s="1" t="s">
        <v>53</v>
      </c>
      <c r="B13" s="65" t="s">
        <v>80</v>
      </c>
      <c r="C13" s="85">
        <f>+D13/'Meta Corte Hosp'!I40</f>
        <v>0.10684502663112287</v>
      </c>
      <c r="D13" s="83">
        <f t="shared" si="0"/>
        <v>0.03819709702062643</v>
      </c>
      <c r="E13" s="74">
        <f>VLOOKUP($B$13,'[1]NUM3'!$G$3:$O$157,2,FALSE)</f>
        <v>0</v>
      </c>
      <c r="F13" s="74">
        <f>VLOOKUP($B$13,'[1]NUM3'!$G$3:$O$157,3,FALSE)</f>
        <v>0</v>
      </c>
      <c r="G13" s="74">
        <f>VLOOKUP($B$13,'[1]NUM3'!$G$3:$O$157,4,FALSE)</f>
        <v>0</v>
      </c>
      <c r="H13" s="74">
        <f>VLOOKUP($B$13,'[1]NUM3'!$G$3:$O$157,5,FALSE)</f>
        <v>0</v>
      </c>
      <c r="I13" s="74">
        <f>VLOOKUP($B$13,'[1]NUM3'!$G$3:$O$157,6,FALSE)</f>
        <v>2</v>
      </c>
      <c r="J13" s="74">
        <f>VLOOKUP($B$13,'[1]NUM3'!$G$3:$O$157,7,FALSE)</f>
        <v>31</v>
      </c>
      <c r="K13" s="74">
        <f>VLOOKUP($B$13,'[1]NUM3'!$G$3:$O$157,8,FALSE)</f>
        <v>17</v>
      </c>
      <c r="L13" s="75"/>
      <c r="M13" s="75"/>
      <c r="N13" s="75"/>
      <c r="O13" s="75"/>
      <c r="P13" s="75"/>
      <c r="Q13" s="10">
        <f t="shared" si="1"/>
        <v>50</v>
      </c>
      <c r="R13" s="196">
        <v>1309</v>
      </c>
      <c r="S13" s="197"/>
      <c r="T13" s="75"/>
    </row>
    <row r="14" spans="1:20" s="68" customFormat="1" ht="13.5" thickBot="1">
      <c r="A14" s="1" t="s">
        <v>54</v>
      </c>
      <c r="B14" s="65" t="s">
        <v>81</v>
      </c>
      <c r="C14" s="85">
        <f>+D14/'Meta Corte Hosp'!I41</f>
        <v>0.3779547073949007</v>
      </c>
      <c r="D14" s="83">
        <f t="shared" si="0"/>
        <v>0.09826822392267419</v>
      </c>
      <c r="E14" s="74">
        <f>VLOOKUP($B$14,'[1]NUM3'!$G$3:$O$157,2,FALSE)</f>
        <v>0</v>
      </c>
      <c r="F14" s="74">
        <f>VLOOKUP($B$14,'[1]NUM3'!$G$3:$O$157,3,FALSE)</f>
        <v>0</v>
      </c>
      <c r="G14" s="74">
        <f>VLOOKUP($B$14,'[1]NUM3'!$G$3:$O$157,4,FALSE)</f>
        <v>6</v>
      </c>
      <c r="H14" s="74">
        <f>VLOOKUP($B$14,'[1]NUM3'!$G$3:$O$157,5,FALSE)</f>
        <v>53</v>
      </c>
      <c r="I14" s="74">
        <f>VLOOKUP($B$14,'[1]NUM3'!$G$3:$O$157,6,FALSE)</f>
        <v>78</v>
      </c>
      <c r="J14" s="74">
        <f>VLOOKUP($B$14,'[1]NUM3'!$G$3:$O$157,7,FALSE)</f>
        <v>36</v>
      </c>
      <c r="K14" s="74">
        <f>VLOOKUP($B$14,'[1]NUM3'!$G$3:$O$157,8,FALSE)</f>
        <v>71</v>
      </c>
      <c r="L14" s="75"/>
      <c r="M14" s="75"/>
      <c r="N14" s="75"/>
      <c r="O14" s="75"/>
      <c r="P14" s="75"/>
      <c r="Q14" s="10">
        <f t="shared" si="1"/>
        <v>244</v>
      </c>
      <c r="R14" s="196">
        <v>2483</v>
      </c>
      <c r="S14" s="197"/>
      <c r="T14" s="75"/>
    </row>
    <row r="15" spans="1:20" s="68" customFormat="1" ht="13.5" thickBot="1">
      <c r="A15" s="1" t="s">
        <v>55</v>
      </c>
      <c r="B15" s="65" t="s">
        <v>82</v>
      </c>
      <c r="C15" s="85">
        <f>+D15/'Meta Corte Hosp'!I42</f>
        <v>1.089140744313158</v>
      </c>
      <c r="D15" s="83">
        <f t="shared" si="0"/>
        <v>0.2831765935214211</v>
      </c>
      <c r="E15" s="74">
        <f>VLOOKUP($B$15,'[1]NUM3'!$G$3:$O$157,2,FALSE)</f>
        <v>6</v>
      </c>
      <c r="F15" s="74">
        <f>VLOOKUP($B$15,'[1]NUM3'!$G$3:$O$157,3,FALSE)</f>
        <v>99</v>
      </c>
      <c r="G15" s="74">
        <f>VLOOKUP($B$15,'[1]NUM3'!$G$3:$O$157,4,FALSE)</f>
        <v>40</v>
      </c>
      <c r="H15" s="74">
        <f>VLOOKUP($B$15,'[1]NUM3'!$G$3:$O$157,5,FALSE)</f>
        <v>40</v>
      </c>
      <c r="I15" s="74">
        <f>VLOOKUP($B$15,'[1]NUM3'!$G$3:$O$157,6,FALSE)</f>
        <v>42</v>
      </c>
      <c r="J15" s="74">
        <f>VLOOKUP($B$15,'[1]NUM3'!$G$3:$O$157,7,FALSE)</f>
        <v>21</v>
      </c>
      <c r="K15" s="74">
        <f>VLOOKUP($B$15,'[1]NUM3'!$G$3:$O$157,8,FALSE)</f>
        <v>23</v>
      </c>
      <c r="L15" s="75"/>
      <c r="M15" s="75"/>
      <c r="N15" s="75"/>
      <c r="O15" s="75"/>
      <c r="P15" s="75"/>
      <c r="Q15" s="10">
        <f t="shared" si="1"/>
        <v>271</v>
      </c>
      <c r="R15" s="196">
        <v>957</v>
      </c>
      <c r="S15" s="197"/>
      <c r="T15" s="75"/>
    </row>
    <row r="16" spans="1:20" s="68" customFormat="1" ht="13.5" thickBot="1">
      <c r="A16" s="1" t="s">
        <v>56</v>
      </c>
      <c r="B16" s="65" t="s">
        <v>83</v>
      </c>
      <c r="C16" s="85">
        <f>+D16/'Meta Corte Hosp'!I43</f>
        <v>1.412944393801276</v>
      </c>
      <c r="D16" s="83">
        <f t="shared" si="0"/>
        <v>0.3673655423883318</v>
      </c>
      <c r="E16" s="74">
        <f>VLOOKUP($B$16,'[1]NUM3'!$G$3:$O$157,2,FALSE)</f>
        <v>0</v>
      </c>
      <c r="F16" s="74">
        <f>VLOOKUP($B$16,'[1]NUM3'!$G$3:$O$157,3,FALSE)</f>
        <v>30</v>
      </c>
      <c r="G16" s="74">
        <f>VLOOKUP($B$16,'[1]NUM3'!$G$3:$O$157,4,FALSE)</f>
        <v>52</v>
      </c>
      <c r="H16" s="74">
        <f>VLOOKUP($B$16,'[1]NUM3'!$G$3:$O$157,5,FALSE)</f>
        <v>33</v>
      </c>
      <c r="I16" s="74">
        <f>VLOOKUP($B$16,'[1]NUM3'!$G$3:$O$157,6,FALSE)</f>
        <v>155</v>
      </c>
      <c r="J16" s="74">
        <f>VLOOKUP($B$16,'[1]NUM3'!$G$3:$O$157,7,FALSE)</f>
        <v>106</v>
      </c>
      <c r="K16" s="74">
        <f>VLOOKUP($B$16,'[1]NUM3'!$G$3:$O$157,8,FALSE)</f>
        <v>27</v>
      </c>
      <c r="L16" s="75"/>
      <c r="M16" s="75"/>
      <c r="N16" s="75"/>
      <c r="O16" s="75"/>
      <c r="P16" s="75"/>
      <c r="Q16" s="10">
        <f t="shared" si="1"/>
        <v>403</v>
      </c>
      <c r="R16" s="196">
        <v>1097</v>
      </c>
      <c r="S16" s="197"/>
      <c r="T16" s="75"/>
    </row>
    <row r="17" spans="1:20" s="68" customFormat="1" ht="13.5" thickBot="1">
      <c r="A17" s="1" t="s">
        <v>57</v>
      </c>
      <c r="B17" s="65" t="s">
        <v>84</v>
      </c>
      <c r="C17" s="85">
        <f>+D17/'Meta Corte Hosp'!I44</f>
        <v>0.311331169248478</v>
      </c>
      <c r="D17" s="84">
        <f t="shared" si="0"/>
        <v>0.12344280860702152</v>
      </c>
      <c r="E17" s="74">
        <f>VLOOKUP($B$17,'[1]NUM3'!$G$3:$O$157,2,FALSE)</f>
        <v>36</v>
      </c>
      <c r="F17" s="74">
        <f>VLOOKUP($B$17,'[1]NUM3'!$G$3:$O$157,3,FALSE)</f>
        <v>10</v>
      </c>
      <c r="G17" s="74">
        <f>VLOOKUP($B$17,'[1]NUM3'!$G$3:$O$157,4,FALSE)</f>
        <v>7</v>
      </c>
      <c r="H17" s="74">
        <f>VLOOKUP($B$17,'[1]NUM3'!$G$3:$O$157,5,FALSE)</f>
        <v>13</v>
      </c>
      <c r="I17" s="74">
        <f>VLOOKUP($B$17,'[1]NUM3'!$G$3:$O$157,6,FALSE)</f>
        <v>7</v>
      </c>
      <c r="J17" s="74">
        <f>VLOOKUP($B$17,'[1]NUM3'!$G$3:$O$157,7,FALSE)</f>
        <v>18</v>
      </c>
      <c r="K17" s="74">
        <f>VLOOKUP($B$17,'[1]NUM3'!$G$3:$O$157,8,FALSE)</f>
        <v>18</v>
      </c>
      <c r="L17" s="75"/>
      <c r="M17" s="75"/>
      <c r="N17" s="75"/>
      <c r="O17" s="75"/>
      <c r="P17" s="75"/>
      <c r="Q17" s="10">
        <f t="shared" si="1"/>
        <v>109</v>
      </c>
      <c r="R17" s="196">
        <v>883</v>
      </c>
      <c r="S17" s="197"/>
      <c r="T17" s="75"/>
    </row>
    <row r="18" spans="2:19" s="70" customFormat="1" ht="12.75">
      <c r="B18" s="69" t="s">
        <v>85</v>
      </c>
      <c r="C18" s="71"/>
      <c r="D18" s="93"/>
      <c r="E18" s="76">
        <f>SUM(E12:E17)</f>
        <v>45</v>
      </c>
      <c r="F18" s="76">
        <f aca="true" t="shared" si="2" ref="F18:Q18">SUM(F12:F17)</f>
        <v>264</v>
      </c>
      <c r="G18" s="76">
        <f t="shared" si="2"/>
        <v>169</v>
      </c>
      <c r="H18" s="76">
        <f t="shared" si="2"/>
        <v>149</v>
      </c>
      <c r="I18" s="76">
        <f t="shared" si="2"/>
        <v>336</v>
      </c>
      <c r="J18" s="76">
        <f t="shared" si="2"/>
        <v>259</v>
      </c>
      <c r="K18" s="76">
        <f t="shared" si="2"/>
        <v>194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 t="shared" si="2"/>
        <v>1416</v>
      </c>
      <c r="R18" s="198">
        <f>SUM(R12:S17)</f>
        <v>7882</v>
      </c>
      <c r="S18" s="199"/>
    </row>
    <row r="19" ht="15">
      <c r="Q19" s="9"/>
    </row>
  </sheetData>
  <sheetProtection/>
  <mergeCells count="16">
    <mergeCell ref="R2:S9"/>
    <mergeCell ref="A1:A10"/>
    <mergeCell ref="B1:B10"/>
    <mergeCell ref="E2:Q9"/>
    <mergeCell ref="E10:Q10"/>
    <mergeCell ref="C1:C11"/>
    <mergeCell ref="R17:S17"/>
    <mergeCell ref="R18:S18"/>
    <mergeCell ref="D1:D10"/>
    <mergeCell ref="R12:S12"/>
    <mergeCell ref="R13:S13"/>
    <mergeCell ref="R14:S14"/>
    <mergeCell ref="R15:S15"/>
    <mergeCell ref="R16:S16"/>
    <mergeCell ref="R10:S11"/>
    <mergeCell ref="E1:S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2.57421875" style="0" customWidth="1"/>
    <col min="4" max="4" width="12.140625" style="0" bestFit="1" customWidth="1"/>
    <col min="5" max="6" width="9.7109375" style="21" customWidth="1"/>
    <col min="7" max="17" width="9.7109375" style="0" customWidth="1"/>
    <col min="18" max="19" width="9.7109375" style="21" bestFit="1" customWidth="1"/>
    <col min="20" max="20" width="7.57421875" style="0" bestFit="1" customWidth="1"/>
    <col min="21" max="24" width="6.8515625" style="0" bestFit="1" customWidth="1"/>
    <col min="25" max="25" width="8.140625" style="0" bestFit="1" customWidth="1"/>
    <col min="26" max="26" width="7.421875" style="0" customWidth="1"/>
    <col min="27" max="27" width="7.57421875" style="0" bestFit="1" customWidth="1"/>
    <col min="28" max="28" width="7.7109375" style="0" bestFit="1" customWidth="1"/>
    <col min="29" max="29" width="7.140625" style="0" bestFit="1" customWidth="1"/>
    <col min="30" max="30" width="9.7109375" style="0" bestFit="1" customWidth="1"/>
  </cols>
  <sheetData>
    <row r="1" spans="1:30" ht="73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02" t="s">
        <v>33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1:30" ht="15" customHeight="1">
      <c r="A2" s="172"/>
      <c r="B2" s="175"/>
      <c r="C2" s="166"/>
      <c r="D2" s="194"/>
      <c r="E2" s="179" t="s">
        <v>3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9" t="s">
        <v>4</v>
      </c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80"/>
    </row>
    <row r="3" spans="1:30" ht="15" customHeight="1">
      <c r="A3" s="172"/>
      <c r="B3" s="175"/>
      <c r="C3" s="166"/>
      <c r="D3" s="194"/>
      <c r="E3" s="181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81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82"/>
    </row>
    <row r="4" spans="1:30" ht="15" customHeight="1">
      <c r="A4" s="172"/>
      <c r="B4" s="175"/>
      <c r="C4" s="166"/>
      <c r="D4" s="194"/>
      <c r="E4" s="181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81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82"/>
    </row>
    <row r="5" spans="1:30" ht="15" customHeight="1">
      <c r="A5" s="172"/>
      <c r="B5" s="175"/>
      <c r="C5" s="166"/>
      <c r="D5" s="194"/>
      <c r="E5" s="181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81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82"/>
    </row>
    <row r="6" spans="1:30" ht="15" customHeight="1">
      <c r="A6" s="172"/>
      <c r="B6" s="175"/>
      <c r="C6" s="166"/>
      <c r="D6" s="194"/>
      <c r="E6" s="181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81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82"/>
    </row>
    <row r="7" spans="1:30" ht="15" customHeight="1">
      <c r="A7" s="172"/>
      <c r="B7" s="175"/>
      <c r="C7" s="166"/>
      <c r="D7" s="194"/>
      <c r="E7" s="181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81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82"/>
    </row>
    <row r="8" spans="1:30" ht="15" customHeight="1">
      <c r="A8" s="172"/>
      <c r="B8" s="175"/>
      <c r="C8" s="166"/>
      <c r="D8" s="194"/>
      <c r="E8" s="181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81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82"/>
    </row>
    <row r="9" spans="1:30" ht="15.75" customHeight="1" thickBot="1">
      <c r="A9" s="172"/>
      <c r="B9" s="175"/>
      <c r="C9" s="166"/>
      <c r="D9" s="194"/>
      <c r="E9" s="183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3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84"/>
    </row>
    <row r="10" spans="1:30" ht="57.75" customHeight="1" thickBot="1">
      <c r="A10" s="173"/>
      <c r="B10" s="167"/>
      <c r="C10" s="166"/>
      <c r="D10" s="195"/>
      <c r="E10" s="169" t="s">
        <v>34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8" t="s">
        <v>35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70"/>
    </row>
    <row r="11" spans="1:30" ht="15.75" thickBot="1">
      <c r="A11" s="104"/>
      <c r="B11" s="104"/>
      <c r="C11" s="167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05" t="s">
        <v>7</v>
      </c>
      <c r="S11" s="105" t="s">
        <v>8</v>
      </c>
      <c r="T11" s="104" t="s">
        <v>9</v>
      </c>
      <c r="U11" s="104" t="s">
        <v>10</v>
      </c>
      <c r="V11" s="104" t="s">
        <v>11</v>
      </c>
      <c r="W11" s="104" t="s">
        <v>12</v>
      </c>
      <c r="X11" s="104" t="s">
        <v>13</v>
      </c>
      <c r="Y11" s="104" t="s">
        <v>14</v>
      </c>
      <c r="Z11" s="104" t="s">
        <v>15</v>
      </c>
      <c r="AA11" s="104" t="s">
        <v>16</v>
      </c>
      <c r="AB11" s="104" t="s">
        <v>17</v>
      </c>
      <c r="AC11" s="104" t="s">
        <v>18</v>
      </c>
      <c r="AD11" s="104" t="s">
        <v>19</v>
      </c>
    </row>
    <row r="12" spans="1:30" s="68" customFormat="1" ht="15.75" customHeight="1" thickBot="1">
      <c r="A12" s="1" t="s">
        <v>78</v>
      </c>
      <c r="B12" s="65" t="s">
        <v>79</v>
      </c>
      <c r="C12" s="85">
        <f>+D12/'Meta Corte Hosp'!J39</f>
        <v>1.0648148148148147</v>
      </c>
      <c r="D12" s="82">
        <f aca="true" t="shared" si="0" ref="D12:D17">+Q12/AD12</f>
        <v>0.8518518518518519</v>
      </c>
      <c r="E12">
        <f>VLOOKUP($B$12,'[1]NUM4'!$G$2:$O$136,2,FALSE)</f>
        <v>16</v>
      </c>
      <c r="F12">
        <f>VLOOKUP($B$12,'[1]NUM4'!$G$2:$O$136,3,FALSE)</f>
        <v>13</v>
      </c>
      <c r="G12">
        <f>VLOOKUP($B$12,'[1]NUM4'!$G$2:$O$136,4,FALSE)</f>
        <v>10</v>
      </c>
      <c r="H12">
        <f>VLOOKUP($B$12,'[1]NUM4'!$G$2:$O$136,5,FALSE)</f>
        <v>9</v>
      </c>
      <c r="I12">
        <f>VLOOKUP($B$12,'[1]NUM4'!$G$2:$O$136,6,FALSE)</f>
        <v>7</v>
      </c>
      <c r="J12">
        <f>VLOOKUP($B$12,'[1]NUM4'!$G$2:$O$136,7,FALSE)</f>
        <v>7</v>
      </c>
      <c r="K12">
        <f>VLOOKUP($B$12,'[1]NUM4'!$G$2:$O$136,8,FALSE)</f>
        <v>7</v>
      </c>
      <c r="Q12" s="4">
        <f aca="true" t="shared" si="1" ref="Q12:Q17">SUM(E12:P12)</f>
        <v>69</v>
      </c>
      <c r="R12">
        <f>VLOOKUP($B$12,'[1]DEN4'!$G$2:$O$136,2,FALSE)</f>
        <v>19</v>
      </c>
      <c r="S12">
        <f>VLOOKUP($B$12,'[1]DEN4'!$G$2:$O$136,3,FALSE)</f>
        <v>14</v>
      </c>
      <c r="T12">
        <f>VLOOKUP($B$12,'[1]DEN4'!$G$2:$O$136,4,FALSE)</f>
        <v>11</v>
      </c>
      <c r="U12">
        <f>VLOOKUP($B$12,'[1]DEN4'!$G$2:$O$136,5,FALSE)</f>
        <v>12</v>
      </c>
      <c r="V12">
        <f>VLOOKUP($B$12,'[1]DEN4'!$G$2:$O$136,6,FALSE)</f>
        <v>10</v>
      </c>
      <c r="W12">
        <f>VLOOKUP($B$12,'[1]DEN4'!$G$2:$O$136,7,FALSE)</f>
        <v>8</v>
      </c>
      <c r="X12">
        <f>VLOOKUP($B$12,'[1]DEN4'!$G$2:$O$136,8,FALSE)</f>
        <v>7</v>
      </c>
      <c r="AD12" s="4">
        <f aca="true" t="shared" si="2" ref="AD12:AD17">SUM(R12:AC12)</f>
        <v>81</v>
      </c>
    </row>
    <row r="13" spans="1:30" s="68" customFormat="1" ht="15.75" customHeight="1" thickBot="1">
      <c r="A13" s="1" t="s">
        <v>53</v>
      </c>
      <c r="B13" s="65" t="s">
        <v>80</v>
      </c>
      <c r="C13" s="85">
        <f>+D13/'Meta Corte Hosp'!J40</f>
        <v>0.9158415841584158</v>
      </c>
      <c r="D13" s="83">
        <f t="shared" si="0"/>
        <v>0.7326732673267327</v>
      </c>
      <c r="E13">
        <f>VLOOKUP($B$13,'[1]NUM4'!$G$2:$O$136,2,FALSE)</f>
        <v>15</v>
      </c>
      <c r="F13">
        <f>VLOOKUP($B$13,'[1]NUM4'!$G$2:$O$136,3,FALSE)</f>
        <v>9</v>
      </c>
      <c r="G13">
        <f>VLOOKUP($B$13,'[1]NUM4'!$G$2:$O$136,4,FALSE)</f>
        <v>13</v>
      </c>
      <c r="H13">
        <f>VLOOKUP($B$13,'[1]NUM4'!$G$2:$O$136,5,FALSE)</f>
        <v>19</v>
      </c>
      <c r="I13">
        <f>VLOOKUP($B$13,'[1]NUM4'!$G$2:$O$136,6,FALSE)</f>
        <v>2</v>
      </c>
      <c r="J13">
        <f>VLOOKUP($B$13,'[1]NUM4'!$G$2:$O$136,7,FALSE)</f>
        <v>10</v>
      </c>
      <c r="K13">
        <f>VLOOKUP($B$13,'[1]NUM4'!$G$2:$O$136,8,FALSE)</f>
        <v>6</v>
      </c>
      <c r="Q13" s="4">
        <f t="shared" si="1"/>
        <v>74</v>
      </c>
      <c r="R13">
        <f>VLOOKUP($B$13,'[1]DEN4'!$G$2:$O$136,2,FALSE)</f>
        <v>23</v>
      </c>
      <c r="S13">
        <f>VLOOKUP($B$13,'[1]DEN4'!$G$2:$O$136,3,FALSE)</f>
        <v>10</v>
      </c>
      <c r="T13">
        <f>VLOOKUP($B$13,'[1]DEN4'!$G$2:$O$136,4,FALSE)</f>
        <v>19</v>
      </c>
      <c r="U13">
        <f>VLOOKUP($B$13,'[1]DEN4'!$G$2:$O$136,5,FALSE)</f>
        <v>22</v>
      </c>
      <c r="V13">
        <f>VLOOKUP($B$13,'[1]DEN4'!$G$2:$O$136,6,FALSE)</f>
        <v>7</v>
      </c>
      <c r="W13">
        <f>VLOOKUP($B$13,'[1]DEN4'!$G$2:$O$136,7,FALSE)</f>
        <v>11</v>
      </c>
      <c r="X13">
        <f>VLOOKUP($B$13,'[1]DEN4'!$G$2:$O$136,8,FALSE)</f>
        <v>9</v>
      </c>
      <c r="AD13" s="4">
        <f t="shared" si="2"/>
        <v>101</v>
      </c>
    </row>
    <row r="14" spans="1:30" s="68" customFormat="1" ht="15.75" customHeight="1" thickBot="1">
      <c r="A14" s="1" t="s">
        <v>54</v>
      </c>
      <c r="B14" s="65" t="s">
        <v>81</v>
      </c>
      <c r="C14" s="85">
        <f>+D14/'Meta Corte Hosp'!J41</f>
        <v>0.9448818897637795</v>
      </c>
      <c r="D14" s="83">
        <f t="shared" si="0"/>
        <v>0.7559055118110236</v>
      </c>
      <c r="E14">
        <f>VLOOKUP($B$14,'[1]NUM4'!$G$2:$O$136,2,FALSE)</f>
        <v>23</v>
      </c>
      <c r="F14">
        <f>VLOOKUP($B$14,'[1]NUM4'!$G$2:$O$136,3,FALSE)</f>
        <v>13</v>
      </c>
      <c r="G14">
        <f>VLOOKUP($B$14,'[1]NUM4'!$G$2:$O$136,4,FALSE)</f>
        <v>14</v>
      </c>
      <c r="H14">
        <f>VLOOKUP($B$14,'[1]NUM4'!$G$2:$O$136,5,FALSE)</f>
        <v>9</v>
      </c>
      <c r="I14">
        <f>VLOOKUP($B$14,'[1]NUM4'!$G$2:$O$136,6,FALSE)</f>
        <v>18</v>
      </c>
      <c r="J14">
        <f>VLOOKUP($B$14,'[1]NUM4'!$G$2:$O$136,7,FALSE)</f>
        <v>12</v>
      </c>
      <c r="K14">
        <f>VLOOKUP($B$14,'[1]NUM4'!$G$2:$O$136,8,FALSE)</f>
        <v>7</v>
      </c>
      <c r="Q14" s="4">
        <f t="shared" si="1"/>
        <v>96</v>
      </c>
      <c r="R14">
        <f>VLOOKUP($B$14,'[1]DEN4'!$G$2:$O$136,2,FALSE)</f>
        <v>28</v>
      </c>
      <c r="S14">
        <f>VLOOKUP($B$14,'[1]DEN4'!$G$2:$O$136,3,FALSE)</f>
        <v>16</v>
      </c>
      <c r="T14">
        <f>VLOOKUP($B$14,'[1]DEN4'!$G$2:$O$136,4,FALSE)</f>
        <v>19</v>
      </c>
      <c r="U14">
        <f>VLOOKUP($B$14,'[1]DEN4'!$G$2:$O$136,5,FALSE)</f>
        <v>15</v>
      </c>
      <c r="V14">
        <f>VLOOKUP($B$14,'[1]DEN4'!$G$2:$O$136,6,FALSE)</f>
        <v>21</v>
      </c>
      <c r="W14">
        <f>VLOOKUP($B$14,'[1]DEN4'!$G$2:$O$136,7,FALSE)</f>
        <v>16</v>
      </c>
      <c r="X14">
        <f>VLOOKUP($B$14,'[1]DEN4'!$G$2:$O$136,8,FALSE)</f>
        <v>12</v>
      </c>
      <c r="AD14" s="4">
        <f t="shared" si="2"/>
        <v>127</v>
      </c>
    </row>
    <row r="15" spans="1:30" s="68" customFormat="1" ht="15.75" customHeight="1" thickBot="1">
      <c r="A15" s="1" t="s">
        <v>55</v>
      </c>
      <c r="B15" s="65" t="s">
        <v>82</v>
      </c>
      <c r="C15" s="85">
        <f>+D15/'Meta Corte Hosp'!J42</f>
        <v>0.8485401459854014</v>
      </c>
      <c r="D15" s="83">
        <f t="shared" si="0"/>
        <v>0.6788321167883211</v>
      </c>
      <c r="E15">
        <f>VLOOKUP($B$15,'[1]NUM4'!$G$2:$O$136,2,FALSE)</f>
        <v>11</v>
      </c>
      <c r="F15">
        <f>VLOOKUP($B$15,'[1]NUM4'!$G$2:$O$136,3,FALSE)</f>
        <v>16</v>
      </c>
      <c r="G15">
        <f>VLOOKUP($B$15,'[1]NUM4'!$G$2:$O$136,4,FALSE)</f>
        <v>10</v>
      </c>
      <c r="H15">
        <f>VLOOKUP($B$15,'[1]NUM4'!$G$2:$O$136,5,FALSE)</f>
        <v>13</v>
      </c>
      <c r="I15">
        <f>VLOOKUP($B$15,'[1]NUM4'!$G$2:$O$136,6,FALSE)</f>
        <v>19</v>
      </c>
      <c r="J15">
        <f>VLOOKUP($B$15,'[1]NUM4'!$G$2:$O$136,7,FALSE)</f>
        <v>12</v>
      </c>
      <c r="K15">
        <f>VLOOKUP($B$15,'[1]NUM4'!$G$2:$O$136,8,FALSE)</f>
        <v>12</v>
      </c>
      <c r="Q15" s="4">
        <f t="shared" si="1"/>
        <v>93</v>
      </c>
      <c r="R15">
        <f>VLOOKUP($B$15,'[1]DEN4'!$G$2:$O$136,2,FALSE)</f>
        <v>24</v>
      </c>
      <c r="S15">
        <f>VLOOKUP($B$15,'[1]DEN4'!$G$2:$O$136,3,FALSE)</f>
        <v>19</v>
      </c>
      <c r="T15">
        <f>VLOOKUP($B$15,'[1]DEN4'!$G$2:$O$136,4,FALSE)</f>
        <v>16</v>
      </c>
      <c r="U15">
        <f>VLOOKUP($B$15,'[1]DEN4'!$G$2:$O$136,5,FALSE)</f>
        <v>18</v>
      </c>
      <c r="V15">
        <f>VLOOKUP($B$15,'[1]DEN4'!$G$2:$O$136,6,FALSE)</f>
        <v>30</v>
      </c>
      <c r="W15">
        <f>VLOOKUP($B$15,'[1]DEN4'!$G$2:$O$136,7,FALSE)</f>
        <v>15</v>
      </c>
      <c r="X15">
        <f>VLOOKUP($B$15,'[1]DEN4'!$G$2:$O$136,8,FALSE)</f>
        <v>15</v>
      </c>
      <c r="AD15" s="4">
        <f t="shared" si="2"/>
        <v>137</v>
      </c>
    </row>
    <row r="16" spans="1:30" s="68" customFormat="1" ht="15.75" customHeight="1" thickBot="1">
      <c r="A16" s="1" t="s">
        <v>56</v>
      </c>
      <c r="B16" s="65" t="s">
        <v>83</v>
      </c>
      <c r="C16" s="85">
        <f>+D16/'Meta Corte Hosp'!J43</f>
        <v>0.9745762711864406</v>
      </c>
      <c r="D16" s="83">
        <f t="shared" si="0"/>
        <v>0.7796610169491526</v>
      </c>
      <c r="E16">
        <f>VLOOKUP($B$16,'[1]NUM4'!$G$2:$O$136,2,FALSE)</f>
        <v>13</v>
      </c>
      <c r="F16">
        <f>VLOOKUP($B$16,'[1]NUM4'!$G$2:$O$136,3,FALSE)</f>
        <v>7</v>
      </c>
      <c r="G16">
        <f>VLOOKUP($B$16,'[1]NUM4'!$G$2:$O$136,4,FALSE)</f>
        <v>23</v>
      </c>
      <c r="H16">
        <f>VLOOKUP($B$16,'[1]NUM4'!$G$2:$O$136,5,FALSE)</f>
        <v>13</v>
      </c>
      <c r="I16">
        <f>VLOOKUP($B$16,'[1]NUM4'!$G$2:$O$136,6,FALSE)</f>
        <v>12</v>
      </c>
      <c r="J16">
        <f>VLOOKUP($B$16,'[1]NUM4'!$G$2:$O$136,7,FALSE)</f>
        <v>9</v>
      </c>
      <c r="K16">
        <f>VLOOKUP($B$16,'[1]NUM4'!$G$2:$O$136,8,FALSE)</f>
        <v>15</v>
      </c>
      <c r="Q16" s="4">
        <f t="shared" si="1"/>
        <v>92</v>
      </c>
      <c r="R16">
        <f>VLOOKUP($B$16,'[1]DEN4'!$G$2:$O$136,2,FALSE)</f>
        <v>19</v>
      </c>
      <c r="S16">
        <f>VLOOKUP($B$16,'[1]DEN4'!$G$2:$O$136,3,FALSE)</f>
        <v>10</v>
      </c>
      <c r="T16">
        <f>VLOOKUP($B$16,'[1]DEN4'!$G$2:$O$136,4,FALSE)</f>
        <v>27</v>
      </c>
      <c r="U16">
        <f>VLOOKUP($B$16,'[1]DEN4'!$G$2:$O$136,5,FALSE)</f>
        <v>15</v>
      </c>
      <c r="V16">
        <f>VLOOKUP($B$16,'[1]DEN4'!$G$2:$O$136,6,FALSE)</f>
        <v>14</v>
      </c>
      <c r="W16">
        <f>VLOOKUP($B$16,'[1]DEN4'!$G$2:$O$136,7,FALSE)</f>
        <v>12</v>
      </c>
      <c r="X16">
        <f>VLOOKUP($B$16,'[1]DEN4'!$G$2:$O$136,8,FALSE)</f>
        <v>21</v>
      </c>
      <c r="AD16" s="4">
        <f t="shared" si="2"/>
        <v>118</v>
      </c>
    </row>
    <row r="17" spans="1:30" s="68" customFormat="1" ht="15.75" customHeight="1" thickBot="1">
      <c r="A17" s="1" t="s">
        <v>57</v>
      </c>
      <c r="B17" s="65" t="s">
        <v>84</v>
      </c>
      <c r="C17" s="85">
        <f>+D17/'Meta Corte Hosp'!J44</f>
        <v>1.1874197689345316</v>
      </c>
      <c r="D17" s="84">
        <f t="shared" si="0"/>
        <v>0.9736842105263158</v>
      </c>
      <c r="E17">
        <f>VLOOKUP($B$17,'[1]NUM4'!$G$2:$O$136,2,FALSE)</f>
        <v>5</v>
      </c>
      <c r="F17">
        <f>VLOOKUP($B$17,'[1]NUM4'!$G$2:$O$136,3,FALSE)</f>
        <v>6</v>
      </c>
      <c r="G17">
        <f>VLOOKUP($B$17,'[1]NUM4'!$G$2:$O$136,4,FALSE)</f>
        <v>7</v>
      </c>
      <c r="H17">
        <f>VLOOKUP($B$17,'[1]NUM4'!$G$2:$O$136,5,FALSE)</f>
        <v>7</v>
      </c>
      <c r="I17">
        <f>VLOOKUP($B$17,'[1]NUM4'!$G$2:$O$136,6,FALSE)</f>
        <v>3</v>
      </c>
      <c r="J17">
        <f>VLOOKUP($B$17,'[1]NUM4'!$G$2:$O$136,7,FALSE)</f>
        <v>5</v>
      </c>
      <c r="K17">
        <f>VLOOKUP($B$17,'[1]NUM4'!$G$2:$O$136,8,FALSE)</f>
        <v>4</v>
      </c>
      <c r="Q17" s="4">
        <f t="shared" si="1"/>
        <v>37</v>
      </c>
      <c r="R17">
        <f>VLOOKUP($B$17,'[1]DEN4'!$G$2:$O$136,2,FALSE)</f>
        <v>5</v>
      </c>
      <c r="S17">
        <f>VLOOKUP($B$17,'[1]DEN4'!$G$2:$O$136,3,FALSE)</f>
        <v>6</v>
      </c>
      <c r="T17">
        <f>VLOOKUP($B$17,'[1]DEN4'!$G$2:$O$136,4,FALSE)</f>
        <v>8</v>
      </c>
      <c r="U17">
        <f>VLOOKUP($B$17,'[1]DEN4'!$G$2:$O$136,5,FALSE)</f>
        <v>7</v>
      </c>
      <c r="V17">
        <f>VLOOKUP($B$17,'[1]DEN4'!$G$2:$O$136,6,FALSE)</f>
        <v>3</v>
      </c>
      <c r="W17">
        <f>VLOOKUP($B$17,'[1]DEN4'!$G$2:$O$136,7,FALSE)</f>
        <v>5</v>
      </c>
      <c r="X17">
        <f>VLOOKUP($B$17,'[1]DEN4'!$G$2:$O$136,8,FALSE)</f>
        <v>4</v>
      </c>
      <c r="AD17" s="4">
        <f t="shared" si="2"/>
        <v>38</v>
      </c>
    </row>
    <row r="18" spans="2:30" s="70" customFormat="1" ht="15.75" customHeight="1">
      <c r="B18" s="69" t="s">
        <v>85</v>
      </c>
      <c r="C18" s="71"/>
      <c r="D18" s="92"/>
      <c r="E18" s="76">
        <f>SUM(E12:E17)</f>
        <v>83</v>
      </c>
      <c r="F18" s="76">
        <f aca="true" t="shared" si="3" ref="F18:P18">SUM(F12:F17)</f>
        <v>64</v>
      </c>
      <c r="G18" s="76">
        <f t="shared" si="3"/>
        <v>77</v>
      </c>
      <c r="H18" s="76">
        <f t="shared" si="3"/>
        <v>70</v>
      </c>
      <c r="I18" s="76">
        <f t="shared" si="3"/>
        <v>61</v>
      </c>
      <c r="J18" s="76">
        <f t="shared" si="3"/>
        <v>55</v>
      </c>
      <c r="K18" s="76">
        <f t="shared" si="3"/>
        <v>51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6">
        <f>SUM(Q12:Q17)</f>
        <v>461</v>
      </c>
      <c r="R18" s="76">
        <f aca="true" t="shared" si="4" ref="R18:AD18">SUM(R12:R17)</f>
        <v>118</v>
      </c>
      <c r="S18" s="76">
        <f t="shared" si="4"/>
        <v>75</v>
      </c>
      <c r="T18" s="76">
        <f t="shared" si="4"/>
        <v>100</v>
      </c>
      <c r="U18" s="76">
        <f t="shared" si="4"/>
        <v>89</v>
      </c>
      <c r="V18" s="76">
        <f t="shared" si="4"/>
        <v>85</v>
      </c>
      <c r="W18" s="76">
        <f t="shared" si="4"/>
        <v>67</v>
      </c>
      <c r="X18" s="76">
        <f t="shared" si="4"/>
        <v>68</v>
      </c>
      <c r="Y18" s="76">
        <f t="shared" si="4"/>
        <v>0</v>
      </c>
      <c r="Z18" s="76">
        <f t="shared" si="4"/>
        <v>0</v>
      </c>
      <c r="AA18" s="76">
        <f t="shared" si="4"/>
        <v>0</v>
      </c>
      <c r="AB18" s="76">
        <f t="shared" si="4"/>
        <v>0</v>
      </c>
      <c r="AC18" s="76">
        <f t="shared" si="4"/>
        <v>0</v>
      </c>
      <c r="AD18" s="76">
        <f t="shared" si="4"/>
        <v>602</v>
      </c>
    </row>
    <row r="19" ht="15">
      <c r="AD19" s="9"/>
    </row>
  </sheetData>
  <sheetProtection/>
  <mergeCells count="9">
    <mergeCell ref="R2:AD9"/>
    <mergeCell ref="D1:D10"/>
    <mergeCell ref="E1:AD1"/>
    <mergeCell ref="A1:A10"/>
    <mergeCell ref="B1:B10"/>
    <mergeCell ref="E2:Q9"/>
    <mergeCell ref="E10:Q10"/>
    <mergeCell ref="C1:C11"/>
    <mergeCell ref="R10:A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5" width="11.8515625" style="21" bestFit="1" customWidth="1"/>
    <col min="6" max="6" width="9.8515625" style="21" bestFit="1" customWidth="1"/>
    <col min="7" max="9" width="8.00390625" style="0" bestFit="1" customWidth="1"/>
    <col min="10" max="10" width="8.57421875" style="0" bestFit="1" customWidth="1"/>
    <col min="11" max="11" width="7.7109375" style="0" customWidth="1"/>
    <col min="12" max="13" width="7.8515625" style="0" bestFit="1" customWidth="1"/>
    <col min="14" max="14" width="7.28125" style="0" customWidth="1"/>
    <col min="15" max="16" width="7.8515625" style="0" bestFit="1" customWidth="1"/>
    <col min="17" max="17" width="11.8515625" style="0" bestFit="1" customWidth="1"/>
  </cols>
  <sheetData>
    <row r="1" spans="1:19" ht="73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02" t="s">
        <v>36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" customHeight="1">
      <c r="A2" s="172"/>
      <c r="B2" s="175"/>
      <c r="C2" s="166"/>
      <c r="D2" s="194"/>
      <c r="E2" s="179" t="s">
        <v>3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9" t="s">
        <v>4</v>
      </c>
      <c r="S2" s="176"/>
    </row>
    <row r="3" spans="1:19" ht="15" customHeight="1">
      <c r="A3" s="172"/>
      <c r="B3" s="175"/>
      <c r="C3" s="166"/>
      <c r="D3" s="194"/>
      <c r="E3" s="181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81"/>
      <c r="S3" s="177"/>
    </row>
    <row r="4" spans="1:19" ht="15" customHeight="1">
      <c r="A4" s="172"/>
      <c r="B4" s="175"/>
      <c r="C4" s="166"/>
      <c r="D4" s="194"/>
      <c r="E4" s="181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81"/>
      <c r="S4" s="177"/>
    </row>
    <row r="5" spans="1:19" ht="15" customHeight="1">
      <c r="A5" s="172"/>
      <c r="B5" s="175"/>
      <c r="C5" s="166"/>
      <c r="D5" s="194"/>
      <c r="E5" s="181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81"/>
      <c r="S5" s="177"/>
    </row>
    <row r="6" spans="1:19" ht="15" customHeight="1">
      <c r="A6" s="172"/>
      <c r="B6" s="175"/>
      <c r="C6" s="166"/>
      <c r="D6" s="194"/>
      <c r="E6" s="181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81"/>
      <c r="S6" s="177"/>
    </row>
    <row r="7" spans="1:19" ht="15" customHeight="1">
      <c r="A7" s="172"/>
      <c r="B7" s="175"/>
      <c r="C7" s="166"/>
      <c r="D7" s="194"/>
      <c r="E7" s="181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81"/>
      <c r="S7" s="177"/>
    </row>
    <row r="8" spans="1:19" ht="15" customHeight="1">
      <c r="A8" s="172"/>
      <c r="B8" s="175"/>
      <c r="C8" s="166"/>
      <c r="D8" s="194"/>
      <c r="E8" s="181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81"/>
      <c r="S8" s="177"/>
    </row>
    <row r="9" spans="1:19" ht="15.75" customHeight="1" thickBot="1">
      <c r="A9" s="172"/>
      <c r="B9" s="175"/>
      <c r="C9" s="166"/>
      <c r="D9" s="194"/>
      <c r="E9" s="183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3"/>
      <c r="S9" s="178"/>
    </row>
    <row r="10" spans="1:19" ht="57.75" customHeight="1" thickBot="1">
      <c r="A10" s="173"/>
      <c r="B10" s="167"/>
      <c r="C10" s="166"/>
      <c r="D10" s="195"/>
      <c r="E10" s="169" t="s">
        <v>37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200" t="s">
        <v>126</v>
      </c>
      <c r="S10" s="200"/>
    </row>
    <row r="11" spans="1:19" ht="15.75" thickBot="1">
      <c r="A11" s="104"/>
      <c r="B11" s="104"/>
      <c r="C11" s="167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201"/>
      <c r="S11" s="201"/>
    </row>
    <row r="12" spans="1:20" s="68" customFormat="1" ht="13.5" thickBot="1">
      <c r="A12" s="1" t="s">
        <v>78</v>
      </c>
      <c r="B12" s="65" t="s">
        <v>79</v>
      </c>
      <c r="C12" s="85">
        <f>+D12/'Meta Corte Hosp'!K39</f>
        <v>1.6870930410897786</v>
      </c>
      <c r="D12" s="82">
        <f aca="true" t="shared" si="0" ref="D12:D17">+Q12/R12</f>
        <v>0.26318651441000546</v>
      </c>
      <c r="E12" s="77">
        <f>VLOOKUP($B$12,'[1]NUM5'!$G$3:$O$138,2,FALSE)</f>
        <v>25</v>
      </c>
      <c r="F12" s="77">
        <f>VLOOKUP($B$12,'[1]NUM5'!$G$3:$O$138,3,FALSE)</f>
        <v>22</v>
      </c>
      <c r="G12" s="66">
        <f>VLOOKUP($B$12,'[1]NUM5'!$G$3:$O$138,4,FALSE)</f>
        <v>14</v>
      </c>
      <c r="H12" s="66">
        <f>VLOOKUP($B$12,'[1]NUM5'!$G$3:$O$138,5,FALSE)</f>
        <v>45</v>
      </c>
      <c r="I12" s="66">
        <f>VLOOKUP($B$12,'[1]NUM5'!$G$3:$O$138,6,FALSE)</f>
        <v>292</v>
      </c>
      <c r="J12" s="66">
        <f>VLOOKUP($B$12,'[1]NUM5'!$G$3:$O$138,7,FALSE)</f>
        <v>68</v>
      </c>
      <c r="K12" s="66">
        <f>VLOOKUP($B$12,'[1]NUM5'!$G$3:$O$138,8,FALSE)</f>
        <v>18</v>
      </c>
      <c r="Q12" s="10">
        <f aca="true" t="shared" si="1" ref="Q12:Q17">SUM(E12:P12)</f>
        <v>484</v>
      </c>
      <c r="R12" s="196">
        <v>1839</v>
      </c>
      <c r="S12" s="197"/>
      <c r="T12" s="75"/>
    </row>
    <row r="13" spans="1:20" s="68" customFormat="1" ht="13.5" thickBot="1">
      <c r="A13" s="1" t="s">
        <v>53</v>
      </c>
      <c r="B13" s="65" t="s">
        <v>80</v>
      </c>
      <c r="C13" s="85">
        <f>+D13/'Meta Corte Hosp'!K40</f>
        <v>0.7969615215449023</v>
      </c>
      <c r="D13" s="83">
        <f t="shared" si="0"/>
        <v>0.08806424813071172</v>
      </c>
      <c r="E13" s="77">
        <f>VLOOKUP($B$13,'[1]NUM5'!$G$3:$O$138,2,FALSE)</f>
        <v>16</v>
      </c>
      <c r="F13" s="77">
        <f>VLOOKUP($B$13,'[1]NUM5'!$G$3:$O$138,3,FALSE)</f>
        <v>32</v>
      </c>
      <c r="G13" s="66">
        <f>VLOOKUP($B$13,'[1]NUM5'!$G$3:$O$138,4,FALSE)</f>
        <v>24</v>
      </c>
      <c r="H13" s="66">
        <f>VLOOKUP($B$13,'[1]NUM5'!$G$3:$O$138,5,FALSE)</f>
        <v>49</v>
      </c>
      <c r="I13" s="66">
        <f>VLOOKUP($B$13,'[1]NUM5'!$G$3:$O$138,6,FALSE)</f>
        <v>70</v>
      </c>
      <c r="J13" s="66">
        <f>VLOOKUP($B$13,'[1]NUM5'!$G$3:$O$138,7,FALSE)</f>
        <v>75</v>
      </c>
      <c r="K13" s="66">
        <f>VLOOKUP($B$13,'[1]NUM5'!$G$3:$O$138,8,FALSE)</f>
        <v>52</v>
      </c>
      <c r="Q13" s="10">
        <f t="shared" si="1"/>
        <v>318</v>
      </c>
      <c r="R13" s="196">
        <v>3611</v>
      </c>
      <c r="S13" s="197"/>
      <c r="T13" s="75"/>
    </row>
    <row r="14" spans="1:20" s="68" customFormat="1" ht="13.5" thickBot="1">
      <c r="A14" s="1" t="s">
        <v>54</v>
      </c>
      <c r="B14" s="65" t="s">
        <v>81</v>
      </c>
      <c r="C14" s="85">
        <f>+D14/'Meta Corte Hosp'!K41</f>
        <v>0.7539286264339549</v>
      </c>
      <c r="D14" s="83">
        <f t="shared" si="0"/>
        <v>0.11761286572369696</v>
      </c>
      <c r="E14" s="77">
        <f>VLOOKUP($B$14,'[1]NUM5'!$G$3:$O$138,2,FALSE)</f>
        <v>74</v>
      </c>
      <c r="F14" s="77">
        <f>VLOOKUP($B$14,'[1]NUM5'!$G$3:$O$138,3,FALSE)</f>
        <v>64</v>
      </c>
      <c r="G14" s="66">
        <f>VLOOKUP($B$14,'[1]NUM5'!$G$3:$O$138,4,FALSE)</f>
        <v>66</v>
      </c>
      <c r="H14" s="66">
        <f>VLOOKUP($B$14,'[1]NUM5'!$G$3:$O$138,5,FALSE)</f>
        <v>68</v>
      </c>
      <c r="I14" s="66">
        <f>VLOOKUP($B$14,'[1]NUM5'!$G$3:$O$138,6,FALSE)</f>
        <v>119</v>
      </c>
      <c r="J14" s="66">
        <f>VLOOKUP($B$14,'[1]NUM5'!$G$3:$O$138,7,FALSE)</f>
        <v>166</v>
      </c>
      <c r="K14" s="66">
        <f>VLOOKUP($B$14,'[1]NUM5'!$G$3:$O$138,8,FALSE)</f>
        <v>50</v>
      </c>
      <c r="Q14" s="10">
        <f t="shared" si="1"/>
        <v>607</v>
      </c>
      <c r="R14" s="196">
        <v>5161</v>
      </c>
      <c r="S14" s="197"/>
      <c r="T14" s="75"/>
    </row>
    <row r="15" spans="1:20" s="68" customFormat="1" ht="13.5" thickBot="1">
      <c r="A15" s="1" t="s">
        <v>55</v>
      </c>
      <c r="B15" s="65" t="s">
        <v>82</v>
      </c>
      <c r="C15" s="85">
        <f>+D15/'Meta Corte Hosp'!K42</f>
        <v>0.5377198559016741</v>
      </c>
      <c r="D15" s="83">
        <f t="shared" si="0"/>
        <v>0.08388429752066116</v>
      </c>
      <c r="E15" s="77">
        <f>VLOOKUP($B$15,'[1]NUM5'!$G$3:$O$138,2,FALSE)</f>
        <v>10</v>
      </c>
      <c r="F15" s="77">
        <f>VLOOKUP($B$15,'[1]NUM5'!$G$3:$O$138,3,FALSE)</f>
        <v>25</v>
      </c>
      <c r="G15" s="66">
        <f>VLOOKUP($B$15,'[1]NUM5'!$G$3:$O$138,4,FALSE)</f>
        <v>22</v>
      </c>
      <c r="H15" s="66">
        <f>VLOOKUP($B$15,'[1]NUM5'!$G$3:$O$138,5,FALSE)</f>
        <v>51</v>
      </c>
      <c r="I15" s="66">
        <f>VLOOKUP($B$15,'[1]NUM5'!$G$3:$O$138,6,FALSE)</f>
        <v>46</v>
      </c>
      <c r="J15" s="66">
        <f>VLOOKUP($B$15,'[1]NUM5'!$G$3:$O$138,7,FALSE)</f>
        <v>32</v>
      </c>
      <c r="K15" s="66">
        <f>VLOOKUP($B$15,'[1]NUM5'!$G$3:$O$138,8,FALSE)</f>
        <v>17</v>
      </c>
      <c r="Q15" s="10">
        <f t="shared" si="1"/>
        <v>203</v>
      </c>
      <c r="R15" s="196">
        <v>2420</v>
      </c>
      <c r="S15" s="197"/>
      <c r="T15" s="75"/>
    </row>
    <row r="16" spans="1:20" s="68" customFormat="1" ht="13.5" thickBot="1">
      <c r="A16" s="1" t="s">
        <v>56</v>
      </c>
      <c r="B16" s="65" t="s">
        <v>83</v>
      </c>
      <c r="C16" s="85">
        <f>+D16/'Meta Corte Hosp'!K43</f>
        <v>1.648966504191011</v>
      </c>
      <c r="D16" s="83">
        <f t="shared" si="0"/>
        <v>0.25723877465379774</v>
      </c>
      <c r="E16" s="77">
        <f>VLOOKUP($B$16,'[1]NUM5'!$G$3:$O$138,2,FALSE)</f>
        <v>57</v>
      </c>
      <c r="F16" s="77">
        <f>VLOOKUP($B$16,'[1]NUM5'!$G$3:$O$138,3,FALSE)</f>
        <v>76</v>
      </c>
      <c r="G16" s="66">
        <f>VLOOKUP($B$16,'[1]NUM5'!$G$3:$O$138,4,FALSE)</f>
        <v>68</v>
      </c>
      <c r="H16" s="66">
        <f>VLOOKUP($B$16,'[1]NUM5'!$G$3:$O$138,5,FALSE)</f>
        <v>97</v>
      </c>
      <c r="I16" s="66">
        <f>VLOOKUP($B$16,'[1]NUM5'!$G$3:$O$138,6,FALSE)</f>
        <v>126</v>
      </c>
      <c r="J16" s="66">
        <f>VLOOKUP($B$16,'[1]NUM5'!$G$3:$O$138,7,FALSE)</f>
        <v>89</v>
      </c>
      <c r="K16" s="66">
        <f>VLOOKUP($B$16,'[1]NUM5'!$G$3:$O$138,8,FALSE)</f>
        <v>100</v>
      </c>
      <c r="Q16" s="10">
        <f t="shared" si="1"/>
        <v>613</v>
      </c>
      <c r="R16" s="196">
        <v>2383</v>
      </c>
      <c r="S16" s="197"/>
      <c r="T16" s="75"/>
    </row>
    <row r="17" spans="1:20" s="68" customFormat="1" ht="16.5" customHeight="1" thickBot="1">
      <c r="A17" s="1" t="s">
        <v>57</v>
      </c>
      <c r="B17" s="65" t="s">
        <v>84</v>
      </c>
      <c r="C17" s="85">
        <f>+D17/'Meta Corte Hosp'!K44</f>
        <v>1.41202883138367</v>
      </c>
      <c r="D17" s="84">
        <f t="shared" si="0"/>
        <v>0.22027649769585253</v>
      </c>
      <c r="E17" s="77">
        <f>VLOOKUP($B$17,'[1]NUM5'!$G$3:$O$138,2,FALSE)</f>
        <v>16</v>
      </c>
      <c r="F17" s="77">
        <f>VLOOKUP($B$17,'[1]NUM5'!$G$3:$O$138,3,FALSE)</f>
        <v>45</v>
      </c>
      <c r="G17" s="66">
        <f>VLOOKUP($B$17,'[1]NUM5'!$G$3:$O$138,4,FALSE)</f>
        <v>23</v>
      </c>
      <c r="H17" s="66">
        <f>VLOOKUP($B$17,'[1]NUM5'!$G$3:$O$138,5,FALSE)</f>
        <v>31</v>
      </c>
      <c r="I17" s="66">
        <f>VLOOKUP($B$17,'[1]NUM5'!$G$3:$O$138,6,FALSE)</f>
        <v>39</v>
      </c>
      <c r="J17" s="66">
        <f>VLOOKUP($B$17,'[1]NUM5'!$G$3:$O$138,7,FALSE)</f>
        <v>25</v>
      </c>
      <c r="K17" s="66">
        <f>VLOOKUP($B$17,'[1]NUM5'!$G$3:$O$138,8,FALSE)</f>
        <v>60</v>
      </c>
      <c r="Q17" s="10">
        <f t="shared" si="1"/>
        <v>239</v>
      </c>
      <c r="R17" s="196">
        <v>1085</v>
      </c>
      <c r="S17" s="197"/>
      <c r="T17" s="75"/>
    </row>
    <row r="18" spans="1:19" s="68" customFormat="1" ht="12.75">
      <c r="A18" s="70"/>
      <c r="B18" s="69" t="s">
        <v>85</v>
      </c>
      <c r="C18" s="65"/>
      <c r="D18" s="94"/>
      <c r="E18" s="76">
        <f>SUM(E12:E17)</f>
        <v>198</v>
      </c>
      <c r="F18" s="76">
        <f aca="true" t="shared" si="2" ref="F18:P18">SUM(F12:F17)</f>
        <v>264</v>
      </c>
      <c r="G18" s="76">
        <f t="shared" si="2"/>
        <v>217</v>
      </c>
      <c r="H18" s="76">
        <f t="shared" si="2"/>
        <v>341</v>
      </c>
      <c r="I18" s="76">
        <f t="shared" si="2"/>
        <v>692</v>
      </c>
      <c r="J18" s="76">
        <f t="shared" si="2"/>
        <v>455</v>
      </c>
      <c r="K18" s="76">
        <f t="shared" si="2"/>
        <v>297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>SUM(Q12:Q17)</f>
        <v>2464</v>
      </c>
      <c r="R18" s="204">
        <f>SUM(R12:S17)</f>
        <v>16499</v>
      </c>
      <c r="S18" s="205"/>
    </row>
    <row r="21" ht="15">
      <c r="Q21" s="9"/>
    </row>
  </sheetData>
  <sheetProtection/>
  <mergeCells count="16">
    <mergeCell ref="R18:S18"/>
    <mergeCell ref="R12:S12"/>
    <mergeCell ref="R13:S13"/>
    <mergeCell ref="R14:S14"/>
    <mergeCell ref="R15:S15"/>
    <mergeCell ref="R16:S16"/>
    <mergeCell ref="R17:S17"/>
    <mergeCell ref="R2:S9"/>
    <mergeCell ref="R10:S11"/>
    <mergeCell ref="E1:S1"/>
    <mergeCell ref="A1:A10"/>
    <mergeCell ref="B1:B10"/>
    <mergeCell ref="E2:Q9"/>
    <mergeCell ref="E10:Q10"/>
    <mergeCell ref="D1:D10"/>
    <mergeCell ref="C1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2.140625" style="0" bestFit="1" customWidth="1"/>
    <col min="5" max="5" width="9.7109375" style="21" bestFit="1" customWidth="1"/>
    <col min="6" max="6" width="7.00390625" style="21" bestFit="1" customWidth="1"/>
    <col min="7" max="16" width="6.8515625" style="21" bestFit="1" customWidth="1"/>
    <col min="17" max="18" width="9.7109375" style="21" bestFit="1" customWidth="1"/>
    <col min="19" max="19" width="8.7109375" style="21" bestFit="1" customWidth="1"/>
    <col min="20" max="29" width="6.8515625" style="21" bestFit="1" customWidth="1"/>
    <col min="30" max="30" width="9.7109375" style="21" bestFit="1" customWidth="1"/>
  </cols>
  <sheetData>
    <row r="1" spans="1:30" ht="73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02" t="s">
        <v>38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1:30" ht="15" customHeight="1">
      <c r="A2" s="172"/>
      <c r="B2" s="175"/>
      <c r="C2" s="166"/>
      <c r="D2" s="194"/>
      <c r="E2" s="206" t="s">
        <v>3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6" t="s">
        <v>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12"/>
    </row>
    <row r="3" spans="1:30" ht="15" customHeight="1">
      <c r="A3" s="172"/>
      <c r="B3" s="175"/>
      <c r="C3" s="166"/>
      <c r="D3" s="194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8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13"/>
    </row>
    <row r="4" spans="1:30" ht="15" customHeight="1">
      <c r="A4" s="172"/>
      <c r="B4" s="175"/>
      <c r="C4" s="166"/>
      <c r="D4" s="194"/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8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13"/>
    </row>
    <row r="5" spans="1:30" ht="15" customHeight="1">
      <c r="A5" s="172"/>
      <c r="B5" s="175"/>
      <c r="C5" s="166"/>
      <c r="D5" s="194"/>
      <c r="E5" s="20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8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3"/>
    </row>
    <row r="6" spans="1:30" ht="15" customHeight="1">
      <c r="A6" s="172"/>
      <c r="B6" s="175"/>
      <c r="C6" s="166"/>
      <c r="D6" s="194"/>
      <c r="E6" s="20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8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13"/>
    </row>
    <row r="7" spans="1:30" ht="15" customHeight="1">
      <c r="A7" s="172"/>
      <c r="B7" s="175"/>
      <c r="C7" s="166"/>
      <c r="D7" s="194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8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3"/>
    </row>
    <row r="8" spans="1:30" ht="15" customHeight="1">
      <c r="A8" s="172"/>
      <c r="B8" s="175"/>
      <c r="C8" s="166"/>
      <c r="D8" s="194"/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8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13"/>
    </row>
    <row r="9" spans="1:30" ht="15.75" customHeight="1" thickBot="1">
      <c r="A9" s="172"/>
      <c r="B9" s="175"/>
      <c r="C9" s="166"/>
      <c r="D9" s="194"/>
      <c r="E9" s="210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0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4"/>
    </row>
    <row r="10" spans="1:30" ht="57.75" customHeight="1" thickBot="1">
      <c r="A10" s="173"/>
      <c r="B10" s="167"/>
      <c r="C10" s="166"/>
      <c r="D10" s="195"/>
      <c r="E10" s="215" t="s">
        <v>39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6" t="s">
        <v>40</v>
      </c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7"/>
    </row>
    <row r="11" spans="1:30" ht="15.75" thickBot="1">
      <c r="A11" s="104"/>
      <c r="B11" s="104"/>
      <c r="C11" s="167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05" t="s">
        <v>7</v>
      </c>
      <c r="S11" s="105" t="s">
        <v>8</v>
      </c>
      <c r="T11" s="105" t="s">
        <v>9</v>
      </c>
      <c r="U11" s="105" t="s">
        <v>10</v>
      </c>
      <c r="V11" s="105" t="s">
        <v>11</v>
      </c>
      <c r="W11" s="105" t="s">
        <v>12</v>
      </c>
      <c r="X11" s="105" t="s">
        <v>13</v>
      </c>
      <c r="Y11" s="105" t="s">
        <v>14</v>
      </c>
      <c r="Z11" s="105" t="s">
        <v>15</v>
      </c>
      <c r="AA11" s="105" t="s">
        <v>16</v>
      </c>
      <c r="AB11" s="105" t="s">
        <v>17</v>
      </c>
      <c r="AC11" s="105" t="s">
        <v>18</v>
      </c>
      <c r="AD11" s="105" t="s">
        <v>19</v>
      </c>
    </row>
    <row r="12" spans="1:30" s="68" customFormat="1" ht="13.5" thickBot="1">
      <c r="A12" s="1" t="s">
        <v>78</v>
      </c>
      <c r="B12" s="65" t="s">
        <v>79</v>
      </c>
      <c r="C12" s="85">
        <f>+D12/'Meta Corte Hosp'!L39</f>
        <v>1.0204081632653061</v>
      </c>
      <c r="D12" s="82">
        <f aca="true" t="shared" si="0" ref="D12:D17">+Q12/AD12</f>
        <v>1</v>
      </c>
      <c r="E12" s="78">
        <f>VLOOKUP($B$12,'[1]NUM6'!$G$2:$O$87,2,FALSE)</f>
        <v>1</v>
      </c>
      <c r="F12" s="78">
        <f>VLOOKUP($B$12,'[1]NUM6'!$G$2:$O$87,3,FALSE)</f>
        <v>0</v>
      </c>
      <c r="G12" s="78">
        <f>VLOOKUP($B$12,'[1]NUM6'!$G$2:$O$87,4,FALSE)</f>
        <v>0</v>
      </c>
      <c r="H12" s="78">
        <f>VLOOKUP($B$12,'[1]NUM6'!$G$2:$O$87,5,FALSE)</f>
        <v>3</v>
      </c>
      <c r="I12" s="78">
        <f>VLOOKUP($B$12,'[1]NUM6'!$G$2:$O$87,6,FALSE)</f>
        <v>2</v>
      </c>
      <c r="J12" s="78">
        <f>VLOOKUP($B$12,'[1]NUM6'!$G$2:$O$87,7,FALSE)</f>
        <v>2</v>
      </c>
      <c r="K12" s="78">
        <f>VLOOKUP($B$12,'[1]NUM6'!$G$2:$O$87,8,FALSE)</f>
        <v>3</v>
      </c>
      <c r="L12" s="78"/>
      <c r="M12" s="78"/>
      <c r="N12" s="78"/>
      <c r="O12" s="78"/>
      <c r="P12" s="78"/>
      <c r="Q12" s="10">
        <f aca="true" t="shared" si="1" ref="Q12:Q17">SUM(E12:P12)</f>
        <v>11</v>
      </c>
      <c r="R12" s="78">
        <f>VLOOKUP($B$12,'[1]DEN6'!$G$2:$O$87,2,FALSE)</f>
        <v>1</v>
      </c>
      <c r="S12" s="78">
        <f>VLOOKUP($B$12,'[1]DEN6'!$G$2:$O$87,3,FALSE)</f>
        <v>0</v>
      </c>
      <c r="T12" s="78">
        <f>VLOOKUP($B$12,'[1]DEN6'!$G$2:$O$87,4,FALSE)</f>
        <v>0</v>
      </c>
      <c r="U12" s="78">
        <f>VLOOKUP($B$12,'[1]DEN6'!$G$2:$O$87,5,FALSE)</f>
        <v>3</v>
      </c>
      <c r="V12" s="78">
        <f>VLOOKUP($B$12,'[1]DEN6'!$G$2:$O$87,6,FALSE)</f>
        <v>2</v>
      </c>
      <c r="W12" s="78">
        <f>VLOOKUP($B$12,'[1]DEN6'!$G$2:$O$87,7,FALSE)</f>
        <v>2</v>
      </c>
      <c r="X12" s="78">
        <f>VLOOKUP($B$12,'[1]DEN6'!$G$2:$O$87,8,FALSE)</f>
        <v>3</v>
      </c>
      <c r="Y12" s="78"/>
      <c r="Z12" s="78"/>
      <c r="AA12" s="78"/>
      <c r="AB12" s="78"/>
      <c r="AC12" s="78"/>
      <c r="AD12" s="10">
        <f aca="true" t="shared" si="2" ref="AD12:AD17">SUM(R12:AC12)</f>
        <v>11</v>
      </c>
    </row>
    <row r="13" spans="1:30" s="68" customFormat="1" ht="13.5" thickBot="1">
      <c r="A13" s="1" t="s">
        <v>53</v>
      </c>
      <c r="B13" s="65" t="s">
        <v>80</v>
      </c>
      <c r="C13" s="85">
        <f>+D13/'Meta Corte Hosp'!L40</f>
        <v>1.0107816711590296</v>
      </c>
      <c r="D13" s="83">
        <f t="shared" si="0"/>
        <v>0.9905660377358491</v>
      </c>
      <c r="E13" s="78">
        <f>VLOOKUP($B$13,'[1]NUM6'!$G$2:$O$87,2,FALSE)</f>
        <v>11</v>
      </c>
      <c r="F13" s="78">
        <f>VLOOKUP($B$13,'[1]NUM6'!$G$2:$O$87,3,FALSE)</f>
        <v>12</v>
      </c>
      <c r="G13" s="78">
        <f>VLOOKUP($B$13,'[1]NUM6'!$G$2:$O$87,4,FALSE)</f>
        <v>16</v>
      </c>
      <c r="H13" s="78">
        <f>VLOOKUP($B$13,'[1]NUM6'!$G$2:$O$87,5,FALSE)</f>
        <v>17</v>
      </c>
      <c r="I13" s="78">
        <f>VLOOKUP($B$13,'[1]NUM6'!$G$2:$O$87,6,FALSE)</f>
        <v>19</v>
      </c>
      <c r="J13" s="78">
        <f>VLOOKUP($B$13,'[1]NUM6'!$G$2:$O$87,7,FALSE)</f>
        <v>15</v>
      </c>
      <c r="K13" s="78">
        <f>VLOOKUP($B$13,'[1]NUM6'!$G$2:$O$87,8,FALSE)</f>
        <v>15</v>
      </c>
      <c r="L13" s="78"/>
      <c r="M13" s="78"/>
      <c r="N13" s="78"/>
      <c r="O13" s="78"/>
      <c r="P13" s="78"/>
      <c r="Q13" s="10">
        <f t="shared" si="1"/>
        <v>105</v>
      </c>
      <c r="R13" s="78">
        <f>VLOOKUP($B$13,'[1]DEN6'!$G$2:$O$87,2,FALSE)</f>
        <v>11</v>
      </c>
      <c r="S13" s="78">
        <f>VLOOKUP($B$13,'[1]DEN6'!$G$2:$O$87,3,FALSE)</f>
        <v>13</v>
      </c>
      <c r="T13" s="78">
        <f>VLOOKUP($B$13,'[1]DEN6'!$G$2:$O$87,4,FALSE)</f>
        <v>16</v>
      </c>
      <c r="U13" s="78">
        <f>VLOOKUP($B$13,'[1]DEN6'!$G$2:$O$87,5,FALSE)</f>
        <v>17</v>
      </c>
      <c r="V13" s="78">
        <f>VLOOKUP($B$13,'[1]DEN6'!$G$2:$O$87,6,FALSE)</f>
        <v>19</v>
      </c>
      <c r="W13" s="78">
        <f>VLOOKUP($B$13,'[1]DEN6'!$G$2:$O$87,7,FALSE)</f>
        <v>15</v>
      </c>
      <c r="X13" s="78">
        <f>VLOOKUP($B$13,'[1]DEN6'!$G$2:$O$87,8,FALSE)</f>
        <v>15</v>
      </c>
      <c r="Y13" s="78"/>
      <c r="Z13" s="78"/>
      <c r="AA13" s="78"/>
      <c r="AB13" s="78"/>
      <c r="AC13" s="78"/>
      <c r="AD13" s="10">
        <f t="shared" si="2"/>
        <v>106</v>
      </c>
    </row>
    <row r="14" spans="1:30" s="68" customFormat="1" ht="13.5" thickBot="1">
      <c r="A14" s="1" t="s">
        <v>54</v>
      </c>
      <c r="B14" s="65" t="s">
        <v>81</v>
      </c>
      <c r="C14" s="85">
        <f>+D14/'Meta Corte Hosp'!L41</f>
        <v>1.0204081632653061</v>
      </c>
      <c r="D14" s="83">
        <f t="shared" si="0"/>
        <v>1</v>
      </c>
      <c r="E14" s="78">
        <f>VLOOKUP($B$14,'[1]NUM6'!$G$2:$O$87,2,FALSE)</f>
        <v>8</v>
      </c>
      <c r="F14" s="78">
        <f>VLOOKUP($B$14,'[1]NUM6'!$G$2:$O$87,3,FALSE)</f>
        <v>13</v>
      </c>
      <c r="G14" s="78">
        <f>VLOOKUP($B$14,'[1]NUM6'!$G$2:$O$87,4,FALSE)</f>
        <v>0</v>
      </c>
      <c r="H14" s="78">
        <f>VLOOKUP($B$14,'[1]NUM6'!$G$2:$O$87,5,FALSE)</f>
        <v>11</v>
      </c>
      <c r="I14" s="78">
        <f>VLOOKUP($B$14,'[1]NUM6'!$G$2:$O$87,6,FALSE)</f>
        <v>13</v>
      </c>
      <c r="J14" s="78">
        <f>VLOOKUP($B$14,'[1]NUM6'!$G$2:$O$87,7,FALSE)</f>
        <v>17</v>
      </c>
      <c r="K14" s="78">
        <f>VLOOKUP($B$14,'[1]NUM6'!$G$2:$O$87,8,FALSE)</f>
        <v>13</v>
      </c>
      <c r="L14" s="78"/>
      <c r="M14" s="78"/>
      <c r="N14" s="78"/>
      <c r="O14" s="78"/>
      <c r="P14" s="78"/>
      <c r="Q14" s="10">
        <f t="shared" si="1"/>
        <v>75</v>
      </c>
      <c r="R14" s="78">
        <f>VLOOKUP($B$14,'[1]DEN6'!$G$2:$O$87,2,FALSE)</f>
        <v>8</v>
      </c>
      <c r="S14" s="78">
        <f>VLOOKUP($B$14,'[1]DEN6'!$G$2:$O$87,3,FALSE)</f>
        <v>13</v>
      </c>
      <c r="T14" s="78">
        <f>VLOOKUP($B$14,'[1]DEN6'!$G$2:$O$87,4,FALSE)</f>
        <v>0</v>
      </c>
      <c r="U14" s="78">
        <f>VLOOKUP($B$14,'[1]DEN6'!$G$2:$O$87,5,FALSE)</f>
        <v>11</v>
      </c>
      <c r="V14" s="78">
        <f>VLOOKUP($B$14,'[1]DEN6'!$G$2:$O$87,6,FALSE)</f>
        <v>13</v>
      </c>
      <c r="W14" s="78">
        <f>VLOOKUP($B$14,'[1]DEN6'!$G$2:$O$87,7,FALSE)</f>
        <v>17</v>
      </c>
      <c r="X14" s="78">
        <f>VLOOKUP($B$14,'[1]DEN6'!$G$2:$O$87,8,FALSE)</f>
        <v>13</v>
      </c>
      <c r="Y14" s="78"/>
      <c r="Z14" s="78"/>
      <c r="AA14" s="78"/>
      <c r="AB14" s="78"/>
      <c r="AC14" s="78"/>
      <c r="AD14" s="10">
        <f t="shared" si="2"/>
        <v>75</v>
      </c>
    </row>
    <row r="15" spans="1:30" s="68" customFormat="1" ht="13.5" thickBot="1">
      <c r="A15" s="1" t="s">
        <v>55</v>
      </c>
      <c r="B15" s="65" t="s">
        <v>82</v>
      </c>
      <c r="C15" s="85">
        <f>+D15/'Meta Corte Hosp'!L42</f>
        <v>1.0204081632653061</v>
      </c>
      <c r="D15" s="83">
        <f t="shared" si="0"/>
        <v>1</v>
      </c>
      <c r="E15" s="78">
        <f>VLOOKUP($B$15,'[1]NUM6'!$G$2:$O$87,2,FALSE)</f>
        <v>7</v>
      </c>
      <c r="F15" s="78">
        <f>VLOOKUP($B$15,'[1]NUM6'!$G$2:$O$87,3,FALSE)</f>
        <v>5</v>
      </c>
      <c r="G15" s="78">
        <f>VLOOKUP($B$15,'[1]NUM6'!$G$2:$O$87,4,FALSE)</f>
        <v>20</v>
      </c>
      <c r="H15" s="78">
        <f>VLOOKUP($B$15,'[1]NUM6'!$G$2:$O$87,5,FALSE)</f>
        <v>7</v>
      </c>
      <c r="I15" s="78">
        <f>VLOOKUP($B$15,'[1]NUM6'!$G$2:$O$87,6,FALSE)</f>
        <v>7</v>
      </c>
      <c r="J15" s="78">
        <f>VLOOKUP($B$15,'[1]NUM6'!$G$2:$O$87,7,FALSE)</f>
        <v>7</v>
      </c>
      <c r="K15" s="78">
        <f>VLOOKUP($B$15,'[1]NUM6'!$G$2:$O$87,8,FALSE)</f>
        <v>11</v>
      </c>
      <c r="L15" s="78"/>
      <c r="M15" s="78"/>
      <c r="N15" s="78"/>
      <c r="O15" s="78"/>
      <c r="P15" s="78"/>
      <c r="Q15" s="10">
        <f t="shared" si="1"/>
        <v>64</v>
      </c>
      <c r="R15" s="78">
        <f>VLOOKUP($B$15,'[1]DEN6'!$G$2:$O$87,2,FALSE)</f>
        <v>7</v>
      </c>
      <c r="S15" s="78">
        <f>VLOOKUP($B$15,'[1]DEN6'!$G$2:$O$87,3,FALSE)</f>
        <v>5</v>
      </c>
      <c r="T15" s="78">
        <f>VLOOKUP($B$15,'[1]DEN6'!$G$2:$O$87,4,FALSE)</f>
        <v>20</v>
      </c>
      <c r="U15" s="78">
        <f>VLOOKUP($B$15,'[1]DEN6'!$G$2:$O$87,5,FALSE)</f>
        <v>7</v>
      </c>
      <c r="V15" s="78">
        <f>VLOOKUP($B$15,'[1]DEN6'!$G$2:$O$87,6,FALSE)</f>
        <v>7</v>
      </c>
      <c r="W15" s="78">
        <f>VLOOKUP($B$15,'[1]DEN6'!$G$2:$O$87,7,FALSE)</f>
        <v>7</v>
      </c>
      <c r="X15" s="78">
        <f>VLOOKUP($B$15,'[1]DEN6'!$G$2:$O$87,8,FALSE)</f>
        <v>11</v>
      </c>
      <c r="Y15" s="78"/>
      <c r="Z15" s="78"/>
      <c r="AA15" s="78"/>
      <c r="AB15" s="78"/>
      <c r="AC15" s="78"/>
      <c r="AD15" s="10">
        <f t="shared" si="2"/>
        <v>64</v>
      </c>
    </row>
    <row r="16" spans="1:30" s="68" customFormat="1" ht="13.5" thickBot="1">
      <c r="A16" s="1" t="s">
        <v>56</v>
      </c>
      <c r="B16" s="65" t="s">
        <v>83</v>
      </c>
      <c r="C16" s="85">
        <f>+D16/'Meta Corte Hosp'!L43</f>
        <v>0.9955201592832255</v>
      </c>
      <c r="D16" s="83">
        <f t="shared" si="0"/>
        <v>0.975609756097561</v>
      </c>
      <c r="E16" s="78">
        <f>VLOOKUP($B$16,'[1]NUM6'!$G$2:$O$87,2,FALSE)</f>
        <v>7</v>
      </c>
      <c r="F16" s="78">
        <f>VLOOKUP($B$16,'[1]NUM6'!$G$2:$O$87,3,FALSE)</f>
        <v>3</v>
      </c>
      <c r="G16" s="78">
        <f>VLOOKUP($B$16,'[1]NUM6'!$G$2:$O$87,4,FALSE)</f>
        <v>4</v>
      </c>
      <c r="H16" s="78">
        <f>VLOOKUP($B$16,'[1]NUM6'!$G$2:$O$87,5,FALSE)</f>
        <v>3</v>
      </c>
      <c r="I16" s="78">
        <f>VLOOKUP($B$16,'[1]NUM6'!$G$2:$O$87,6,FALSE)</f>
        <v>5</v>
      </c>
      <c r="J16" s="78">
        <f>VLOOKUP($B$16,'[1]NUM6'!$G$2:$O$87,7,FALSE)</f>
        <v>7</v>
      </c>
      <c r="K16" s="78">
        <f>VLOOKUP($B$16,'[1]NUM6'!$G$2:$O$87,8,FALSE)</f>
        <v>11</v>
      </c>
      <c r="L16" s="78"/>
      <c r="M16" s="78"/>
      <c r="N16" s="78"/>
      <c r="O16" s="78"/>
      <c r="P16" s="78"/>
      <c r="Q16" s="10">
        <f t="shared" si="1"/>
        <v>40</v>
      </c>
      <c r="R16" s="78">
        <f>VLOOKUP($B$16,'[1]DEN6'!$G$2:$O$87,2,FALSE)</f>
        <v>7</v>
      </c>
      <c r="S16" s="78">
        <f>VLOOKUP($B$16,'[1]DEN6'!$G$2:$O$87,3,FALSE)</f>
        <v>3</v>
      </c>
      <c r="T16" s="78">
        <f>VLOOKUP($B$16,'[1]DEN6'!$G$2:$O$87,4,FALSE)</f>
        <v>4</v>
      </c>
      <c r="U16" s="78">
        <f>VLOOKUP($B$16,'[1]DEN6'!$G$2:$O$87,5,FALSE)</f>
        <v>4</v>
      </c>
      <c r="V16" s="78">
        <f>VLOOKUP($B$16,'[1]DEN6'!$G$2:$O$87,6,FALSE)</f>
        <v>5</v>
      </c>
      <c r="W16" s="78">
        <f>VLOOKUP($B$16,'[1]DEN6'!$G$2:$O$87,7,FALSE)</f>
        <v>7</v>
      </c>
      <c r="X16" s="78">
        <f>VLOOKUP($B$16,'[1]DEN6'!$G$2:$O$87,8,FALSE)</f>
        <v>11</v>
      </c>
      <c r="Y16" s="78"/>
      <c r="Z16" s="78"/>
      <c r="AA16" s="78"/>
      <c r="AB16" s="78"/>
      <c r="AC16" s="78"/>
      <c r="AD16" s="10">
        <f t="shared" si="2"/>
        <v>41</v>
      </c>
    </row>
    <row r="17" spans="1:30" s="68" customFormat="1" ht="15.75" customHeight="1" thickBot="1">
      <c r="A17" s="1" t="s">
        <v>57</v>
      </c>
      <c r="B17" s="65" t="s">
        <v>84</v>
      </c>
      <c r="C17" s="85">
        <f>+D17/'Meta Corte Hosp'!L44</f>
        <v>1.0204081632653061</v>
      </c>
      <c r="D17" s="84">
        <f t="shared" si="0"/>
        <v>1</v>
      </c>
      <c r="E17" s="78">
        <f>VLOOKUP($B$17,'[1]NUM6'!$G$2:$O$87,2,FALSE)</f>
        <v>4</v>
      </c>
      <c r="F17" s="78">
        <f>VLOOKUP($B$17,'[1]NUM6'!$G$2:$O$87,3,FALSE)</f>
        <v>3</v>
      </c>
      <c r="G17" s="78">
        <f>VLOOKUP($B$17,'[1]NUM6'!$G$2:$O$87,4,FALSE)</f>
        <v>5</v>
      </c>
      <c r="H17" s="78">
        <f>VLOOKUP($B$17,'[1]NUM6'!$G$2:$O$87,5,FALSE)</f>
        <v>3</v>
      </c>
      <c r="I17" s="78">
        <f>VLOOKUP($B$17,'[1]NUM6'!$G$2:$O$87,6,FALSE)</f>
        <v>2</v>
      </c>
      <c r="J17" s="78">
        <f>VLOOKUP($B$17,'[1]NUM6'!$G$2:$O$87,7,FALSE)</f>
        <v>5</v>
      </c>
      <c r="K17" s="78">
        <f>VLOOKUP($B$17,'[1]NUM6'!$G$2:$O$87,8,FALSE)</f>
        <v>7</v>
      </c>
      <c r="L17" s="78"/>
      <c r="M17" s="78"/>
      <c r="N17" s="78"/>
      <c r="O17" s="78"/>
      <c r="P17" s="78"/>
      <c r="Q17" s="10">
        <f t="shared" si="1"/>
        <v>29</v>
      </c>
      <c r="R17" s="78">
        <f>VLOOKUP($B$17,'[1]DEN6'!$G$2:$O$87,2,FALSE)</f>
        <v>4</v>
      </c>
      <c r="S17" s="78">
        <f>VLOOKUP($B$17,'[1]DEN6'!$G$2:$O$87,3,FALSE)</f>
        <v>3</v>
      </c>
      <c r="T17" s="78">
        <f>VLOOKUP($B$17,'[1]DEN6'!$G$2:$O$87,4,FALSE)</f>
        <v>5</v>
      </c>
      <c r="U17" s="78">
        <f>VLOOKUP($B$17,'[1]DEN6'!$G$2:$O$87,5,FALSE)</f>
        <v>3</v>
      </c>
      <c r="V17" s="78">
        <f>VLOOKUP($B$17,'[1]DEN6'!$G$2:$O$87,6,FALSE)</f>
        <v>2</v>
      </c>
      <c r="W17" s="78">
        <f>VLOOKUP($B$17,'[1]DEN6'!$G$2:$O$87,7,FALSE)</f>
        <v>5</v>
      </c>
      <c r="X17" s="78">
        <f>VLOOKUP($B$17,'[1]DEN6'!$G$2:$O$87,8,FALSE)</f>
        <v>7</v>
      </c>
      <c r="Y17" s="78"/>
      <c r="Z17" s="78"/>
      <c r="AA17" s="78"/>
      <c r="AB17" s="78"/>
      <c r="AC17" s="78"/>
      <c r="AD17" s="10">
        <f t="shared" si="2"/>
        <v>29</v>
      </c>
    </row>
    <row r="18" spans="1:30" s="68" customFormat="1" ht="12.75">
      <c r="A18" s="70"/>
      <c r="B18" s="69" t="s">
        <v>85</v>
      </c>
      <c r="C18" s="65"/>
      <c r="D18" s="94"/>
      <c r="E18" s="76">
        <f>SUM(E12:E17)</f>
        <v>38</v>
      </c>
      <c r="F18" s="76">
        <f aca="true" t="shared" si="3" ref="F18:AD18">SUM(F12:F17)</f>
        <v>36</v>
      </c>
      <c r="G18" s="76">
        <f t="shared" si="3"/>
        <v>45</v>
      </c>
      <c r="H18" s="76">
        <f t="shared" si="3"/>
        <v>44</v>
      </c>
      <c r="I18" s="76">
        <f t="shared" si="3"/>
        <v>48</v>
      </c>
      <c r="J18" s="76">
        <f t="shared" si="3"/>
        <v>53</v>
      </c>
      <c r="K18" s="76">
        <f t="shared" si="3"/>
        <v>60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6">
        <f t="shared" si="3"/>
        <v>324</v>
      </c>
      <c r="R18" s="76">
        <f t="shared" si="3"/>
        <v>38</v>
      </c>
      <c r="S18" s="76">
        <f t="shared" si="3"/>
        <v>37</v>
      </c>
      <c r="T18" s="76">
        <f t="shared" si="3"/>
        <v>45</v>
      </c>
      <c r="U18" s="76">
        <f t="shared" si="3"/>
        <v>45</v>
      </c>
      <c r="V18" s="76">
        <f t="shared" si="3"/>
        <v>48</v>
      </c>
      <c r="W18" s="76">
        <f t="shared" si="3"/>
        <v>53</v>
      </c>
      <c r="X18" s="76">
        <f t="shared" si="3"/>
        <v>60</v>
      </c>
      <c r="Y18" s="76">
        <f t="shared" si="3"/>
        <v>0</v>
      </c>
      <c r="Z18" s="76">
        <f t="shared" si="3"/>
        <v>0</v>
      </c>
      <c r="AA18" s="76">
        <f t="shared" si="3"/>
        <v>0</v>
      </c>
      <c r="AB18" s="76">
        <f t="shared" si="3"/>
        <v>0</v>
      </c>
      <c r="AC18" s="76">
        <f t="shared" si="3"/>
        <v>0</v>
      </c>
      <c r="AD18" s="76">
        <f t="shared" si="3"/>
        <v>326</v>
      </c>
    </row>
  </sheetData>
  <sheetProtection/>
  <mergeCells count="9"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7" width="9.57421875" style="21" customWidth="1"/>
    <col min="8" max="8" width="9.57421875" style="16" customWidth="1"/>
    <col min="9" max="10" width="9.57421875" style="21" customWidth="1"/>
    <col min="11" max="11" width="9.7109375" style="21" bestFit="1" customWidth="1"/>
    <col min="12" max="12" width="8.421875" style="21" bestFit="1" customWidth="1"/>
    <col min="13" max="13" width="6.00390625" style="21" bestFit="1" customWidth="1"/>
    <col min="14" max="15" width="5.57421875" style="21" bestFit="1" customWidth="1"/>
    <col min="16" max="22" width="6.7109375" style="21" bestFit="1" customWidth="1"/>
    <col min="23" max="23" width="7.281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8.00390625" style="21" customWidth="1"/>
    <col min="37" max="37" width="13.140625" style="21" customWidth="1"/>
    <col min="38" max="39" width="16.8515625" style="21" bestFit="1" customWidth="1"/>
    <col min="40" max="43" width="11.421875" style="21" customWidth="1"/>
  </cols>
  <sheetData>
    <row r="1" spans="1:39" ht="73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30" t="s">
        <v>41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2"/>
    </row>
    <row r="2" spans="1:39" ht="15" customHeight="1" thickTop="1">
      <c r="A2" s="172"/>
      <c r="B2" s="175"/>
      <c r="C2" s="166"/>
      <c r="D2" s="194"/>
      <c r="E2" s="233" t="s">
        <v>3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5"/>
      <c r="AK2" s="218" t="s">
        <v>4</v>
      </c>
      <c r="AL2" s="209"/>
      <c r="AM2" s="209"/>
    </row>
    <row r="3" spans="1:39" ht="15" customHeight="1">
      <c r="A3" s="172"/>
      <c r="B3" s="175"/>
      <c r="C3" s="166"/>
      <c r="D3" s="194"/>
      <c r="E3" s="21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36"/>
      <c r="AK3" s="218"/>
      <c r="AL3" s="209"/>
      <c r="AM3" s="209"/>
    </row>
    <row r="4" spans="1:39" ht="15" customHeight="1">
      <c r="A4" s="172"/>
      <c r="B4" s="175"/>
      <c r="C4" s="166"/>
      <c r="D4" s="194"/>
      <c r="E4" s="21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36"/>
      <c r="AK4" s="218"/>
      <c r="AL4" s="209"/>
      <c r="AM4" s="209"/>
    </row>
    <row r="5" spans="1:39" ht="15" customHeight="1">
      <c r="A5" s="172"/>
      <c r="B5" s="175"/>
      <c r="C5" s="166"/>
      <c r="D5" s="194"/>
      <c r="E5" s="21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36"/>
      <c r="AK5" s="218"/>
      <c r="AL5" s="209"/>
      <c r="AM5" s="209"/>
    </row>
    <row r="6" spans="1:39" ht="15" customHeight="1">
      <c r="A6" s="172"/>
      <c r="B6" s="175"/>
      <c r="C6" s="166"/>
      <c r="D6" s="194"/>
      <c r="E6" s="21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36"/>
      <c r="AK6" s="218"/>
      <c r="AL6" s="209"/>
      <c r="AM6" s="209"/>
    </row>
    <row r="7" spans="1:39" ht="15" customHeight="1">
      <c r="A7" s="172"/>
      <c r="B7" s="175"/>
      <c r="C7" s="166"/>
      <c r="D7" s="194"/>
      <c r="E7" s="21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36"/>
      <c r="AK7" s="218"/>
      <c r="AL7" s="209"/>
      <c r="AM7" s="209"/>
    </row>
    <row r="8" spans="1:39" ht="15" customHeight="1">
      <c r="A8" s="172"/>
      <c r="B8" s="175"/>
      <c r="C8" s="166"/>
      <c r="D8" s="194"/>
      <c r="E8" s="21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36"/>
      <c r="AK8" s="218"/>
      <c r="AL8" s="209"/>
      <c r="AM8" s="209"/>
    </row>
    <row r="9" spans="1:39" ht="15.75" customHeight="1" thickBot="1">
      <c r="A9" s="172"/>
      <c r="B9" s="175"/>
      <c r="C9" s="166"/>
      <c r="D9" s="194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37"/>
      <c r="AK9" s="219"/>
      <c r="AL9" s="220"/>
      <c r="AM9" s="220"/>
    </row>
    <row r="10" spans="1:39" ht="75" customHeight="1" thickBot="1" thickTop="1">
      <c r="A10" s="173"/>
      <c r="B10" s="167"/>
      <c r="C10" s="166"/>
      <c r="D10" s="195"/>
      <c r="E10" s="223" t="s">
        <v>42</v>
      </c>
      <c r="F10" s="224"/>
      <c r="G10" s="224"/>
      <c r="H10" s="224"/>
      <c r="I10" s="224"/>
      <c r="J10" s="224"/>
      <c r="K10" s="223" t="s">
        <v>43</v>
      </c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5"/>
      <c r="X10" s="215" t="s">
        <v>44</v>
      </c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26" t="s">
        <v>58</v>
      </c>
      <c r="AL10" s="228" t="s">
        <v>127</v>
      </c>
      <c r="AM10" s="221" t="s">
        <v>128</v>
      </c>
    </row>
    <row r="11" spans="1:39" ht="15.75" thickBot="1">
      <c r="A11" s="104"/>
      <c r="B11" s="104"/>
      <c r="C11" s="167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7"/>
      <c r="AL11" s="229"/>
      <c r="AM11" s="222"/>
    </row>
    <row r="12" spans="1:44" s="68" customFormat="1" ht="13.5" thickBot="1">
      <c r="A12" s="1" t="s">
        <v>78</v>
      </c>
      <c r="B12" s="65" t="s">
        <v>79</v>
      </c>
      <c r="C12" s="85">
        <f>+D12/'Meta Corte Hosp'!M39</f>
        <v>1.0715511745377864</v>
      </c>
      <c r="D12" s="86">
        <f aca="true" t="shared" si="0" ref="D12:D17">+H12/AK12</f>
        <v>0.6000686577411604</v>
      </c>
      <c r="E12" s="10">
        <v>408</v>
      </c>
      <c r="F12" s="17">
        <f aca="true" t="shared" si="1" ref="F12:F17">+E12+(K12+L12+M12)-(X12+Y12+Z12)</f>
        <v>415</v>
      </c>
      <c r="G12" s="10">
        <v>428</v>
      </c>
      <c r="H12" s="91">
        <f aca="true" t="shared" si="2" ref="H12:H17">+G12+(Q12+R12)-(AD12+AE12)</f>
        <v>437</v>
      </c>
      <c r="I12" s="91"/>
      <c r="J12" s="96"/>
      <c r="K12" s="19">
        <f>VLOOKUP($B$12,'[1]ACT NUM7'!$G$2:$O$114,2,FALSE)</f>
        <v>1</v>
      </c>
      <c r="L12" s="19">
        <f>VLOOKUP($B$12,'[1]ACT NUM7'!$G$2:$O$114,3,FALSE)</f>
        <v>10</v>
      </c>
      <c r="M12" s="19">
        <f>VLOOKUP($B$12,'[1]ACT NUM7'!$G$2:$O$114,4,FALSE)</f>
        <v>0</v>
      </c>
      <c r="N12" s="19">
        <f>VLOOKUP($B$12,'[1]ACT NUM7'!$G$2:$O$114,5,FALSE)</f>
        <v>3</v>
      </c>
      <c r="O12" s="19">
        <f>VLOOKUP($B$12,'[1]ACT NUM7'!$G$2:$O$114,6,FALSE)</f>
        <v>5</v>
      </c>
      <c r="P12" s="19">
        <f>VLOOKUP($B$12,'[1]ACT NUM7'!$G$2:$O$114,7,FALSE)</f>
        <v>3</v>
      </c>
      <c r="Q12" s="19">
        <f>VLOOKUP($B$12,'[1]ACT NUM7'!$G$2:$O$114,8,FALSE)</f>
        <v>12</v>
      </c>
      <c r="R12" s="19"/>
      <c r="S12" s="19"/>
      <c r="T12" s="20"/>
      <c r="U12" s="19"/>
      <c r="V12" s="19"/>
      <c r="W12" s="10">
        <f aca="true" t="shared" si="3" ref="W12:W17">SUM(K12:V12)</f>
        <v>34</v>
      </c>
      <c r="X12" s="19">
        <f>VLOOKUP($B$12,'[1]ACT NUM7'!$X$3:$AF$96,2,FALSE)</f>
        <v>2</v>
      </c>
      <c r="Y12" s="19">
        <f>VLOOKUP($B$12,'[1]ACT NUM7'!$X$3:$AF$96,3,FALSE)</f>
        <v>2</v>
      </c>
      <c r="Z12" s="19">
        <f>VLOOKUP($B$12,'[1]ACT NUM7'!$X$3:$AF$96,4,FALSE)</f>
        <v>0</v>
      </c>
      <c r="AA12" s="19">
        <f>VLOOKUP($B$12,'[1]ACT NUM7'!$X$3:$AF$96,5,FALSE)</f>
        <v>2</v>
      </c>
      <c r="AB12" s="19">
        <f>VLOOKUP($B$12,'[1]ACT NUM7'!$X$3:$AF$96,6,FALSE)</f>
        <v>3</v>
      </c>
      <c r="AC12" s="19">
        <f>VLOOKUP($B$12,'[1]ACT NUM7'!$X$3:$AF$96,7,FALSE)</f>
        <v>0</v>
      </c>
      <c r="AD12" s="19">
        <f>VLOOKUP($B$12,'[1]ACT NUM7'!$X$3:$AF$96,8,FALSE)</f>
        <v>3</v>
      </c>
      <c r="AE12" s="19"/>
      <c r="AF12" s="19"/>
      <c r="AG12" s="19"/>
      <c r="AH12" s="19"/>
      <c r="AI12" s="19"/>
      <c r="AJ12" s="10">
        <f aca="true" t="shared" si="4" ref="AJ12:AJ17">SUM(X12:AI12)</f>
        <v>12</v>
      </c>
      <c r="AK12" s="10">
        <f aca="true" t="shared" si="5" ref="AK12:AK17">+AL12+AM12</f>
        <v>728.25</v>
      </c>
      <c r="AL12" s="10">
        <f>4400*0.1</f>
        <v>440</v>
      </c>
      <c r="AM12" s="10">
        <f>1153*0.25</f>
        <v>288.25</v>
      </c>
      <c r="AN12" s="77"/>
      <c r="AO12" s="77"/>
      <c r="AP12" s="77"/>
      <c r="AQ12" s="77"/>
      <c r="AR12" s="75"/>
    </row>
    <row r="13" spans="1:44" s="68" customFormat="1" ht="13.5" thickBot="1">
      <c r="A13" s="1" t="s">
        <v>53</v>
      </c>
      <c r="B13" s="65" t="s">
        <v>80</v>
      </c>
      <c r="C13" s="85">
        <f>+D13/'Meta Corte Hosp'!M40</f>
        <v>1.1758322046426573</v>
      </c>
      <c r="D13" s="86">
        <f t="shared" si="0"/>
        <v>0.6467077125534615</v>
      </c>
      <c r="E13" s="10">
        <v>572</v>
      </c>
      <c r="F13" s="17">
        <f t="shared" si="1"/>
        <v>594</v>
      </c>
      <c r="G13" s="10">
        <v>685</v>
      </c>
      <c r="H13" s="91">
        <f t="shared" si="2"/>
        <v>688</v>
      </c>
      <c r="I13" s="91"/>
      <c r="J13" s="96"/>
      <c r="K13" s="19">
        <f>VLOOKUP($B$13,'[1]ACT NUM7'!$G$2:$O$114,2,FALSE)</f>
        <v>6</v>
      </c>
      <c r="L13" s="19">
        <f>VLOOKUP($B$13,'[1]ACT NUM7'!$G$2:$O$114,3,FALSE)</f>
        <v>11</v>
      </c>
      <c r="M13" s="19">
        <f>VLOOKUP($B$13,'[1]ACT NUM7'!$G$2:$O$114,4,FALSE)</f>
        <v>6</v>
      </c>
      <c r="N13" s="19">
        <f>VLOOKUP($B$13,'[1]ACT NUM7'!$G$2:$O$114,5,FALSE)</f>
        <v>4</v>
      </c>
      <c r="O13" s="19">
        <f>VLOOKUP($B$13,'[1]ACT NUM7'!$G$2:$O$114,6,FALSE)</f>
        <v>0</v>
      </c>
      <c r="P13" s="19">
        <f>VLOOKUP($B$13,'[1]ACT NUM7'!$G$2:$O$114,7,FALSE)</f>
        <v>4</v>
      </c>
      <c r="Q13" s="19">
        <f>VLOOKUP($B$13,'[1]ACT NUM7'!$G$2:$O$114,8,FALSE)</f>
        <v>5</v>
      </c>
      <c r="R13" s="19"/>
      <c r="S13" s="19"/>
      <c r="T13" s="20"/>
      <c r="U13" s="19"/>
      <c r="V13" s="19"/>
      <c r="W13" s="10">
        <f t="shared" si="3"/>
        <v>36</v>
      </c>
      <c r="X13" s="19">
        <f>VLOOKUP($B$13,'[1]ACT NUM7'!$X$3:$AF$96,2,FALSE)</f>
        <v>0</v>
      </c>
      <c r="Y13" s="19">
        <f>VLOOKUP($B$13,'[1]ACT NUM7'!$X$3:$AF$96,3,FALSE)</f>
        <v>1</v>
      </c>
      <c r="Z13" s="19">
        <f>VLOOKUP($B$13,'[1]ACT NUM7'!$X$3:$AF$96,4,FALSE)</f>
        <v>0</v>
      </c>
      <c r="AA13" s="19">
        <f>VLOOKUP($B$13,'[1]ACT NUM7'!$X$3:$AF$96,5,FALSE)</f>
        <v>1</v>
      </c>
      <c r="AB13" s="19">
        <f>VLOOKUP($B$13,'[1]ACT NUM7'!$X$3:$AF$96,6,FALSE)</f>
        <v>1</v>
      </c>
      <c r="AC13" s="19">
        <f>VLOOKUP($B$13,'[1]ACT NUM7'!$X$3:$AF$96,7,FALSE)</f>
        <v>1</v>
      </c>
      <c r="AD13" s="19">
        <f>VLOOKUP($B$13,'[1]ACT NUM7'!$X$3:$AF$96,8,FALSE)</f>
        <v>2</v>
      </c>
      <c r="AE13" s="19"/>
      <c r="AF13" s="19"/>
      <c r="AG13" s="19"/>
      <c r="AH13" s="19"/>
      <c r="AI13" s="19"/>
      <c r="AJ13" s="10">
        <f t="shared" si="4"/>
        <v>6</v>
      </c>
      <c r="AK13" s="10">
        <f t="shared" si="5"/>
        <v>1063.85</v>
      </c>
      <c r="AL13" s="10">
        <f>7366*0.1</f>
        <v>736.6</v>
      </c>
      <c r="AM13" s="10">
        <f>1309*0.25</f>
        <v>327.25</v>
      </c>
      <c r="AN13" s="77"/>
      <c r="AO13" s="77"/>
      <c r="AP13" s="77"/>
      <c r="AQ13" s="77"/>
      <c r="AR13" s="75"/>
    </row>
    <row r="14" spans="1:44" s="68" customFormat="1" ht="13.5" thickBot="1">
      <c r="A14" s="1" t="s">
        <v>54</v>
      </c>
      <c r="B14" s="65" t="s">
        <v>81</v>
      </c>
      <c r="C14" s="85">
        <f>+D14/'Meta Corte Hosp'!M41</f>
        <v>0.7952352990520929</v>
      </c>
      <c r="D14" s="86">
        <f t="shared" si="0"/>
        <v>0.39761764952604645</v>
      </c>
      <c r="E14" s="10">
        <v>718</v>
      </c>
      <c r="F14" s="17">
        <f t="shared" si="1"/>
        <v>723</v>
      </c>
      <c r="G14" s="10">
        <v>718</v>
      </c>
      <c r="H14" s="91">
        <f t="shared" si="2"/>
        <v>711</v>
      </c>
      <c r="I14" s="91"/>
      <c r="J14" s="96"/>
      <c r="K14" s="19">
        <f>VLOOKUP($B$14,'[1]ACT NUM7'!$G$2:$O$114,2,FALSE)</f>
        <v>5</v>
      </c>
      <c r="L14" s="19">
        <f>VLOOKUP($B$14,'[1]ACT NUM7'!$G$2:$O$114,3,FALSE)</f>
        <v>9</v>
      </c>
      <c r="M14" s="19">
        <f>VLOOKUP($B$14,'[1]ACT NUM7'!$G$2:$O$114,4,FALSE)</f>
        <v>6</v>
      </c>
      <c r="N14" s="19">
        <f>VLOOKUP($B$14,'[1]ACT NUM7'!$G$2:$O$114,5,FALSE)</f>
        <v>9</v>
      </c>
      <c r="O14" s="19">
        <f>VLOOKUP($B$14,'[1]ACT NUM7'!$G$2:$O$114,6,FALSE)</f>
        <v>12</v>
      </c>
      <c r="P14" s="19">
        <f>VLOOKUP($B$14,'[1]ACT NUM7'!$G$2:$O$114,7,FALSE)</f>
        <v>10</v>
      </c>
      <c r="Q14" s="19">
        <f>VLOOKUP($B$14,'[1]ACT NUM7'!$G$2:$O$114,8,FALSE)</f>
        <v>8</v>
      </c>
      <c r="R14" s="19"/>
      <c r="S14" s="19"/>
      <c r="T14" s="20"/>
      <c r="U14" s="19"/>
      <c r="V14" s="19"/>
      <c r="W14" s="10">
        <f t="shared" si="3"/>
        <v>59</v>
      </c>
      <c r="X14" s="19">
        <f>VLOOKUP($B$14,'[1]ACT NUM7'!$X$3:$AF$96,2,FALSE)</f>
        <v>2</v>
      </c>
      <c r="Y14" s="19">
        <f>VLOOKUP($B$14,'[1]ACT NUM7'!$X$3:$AF$96,3,FALSE)</f>
        <v>4</v>
      </c>
      <c r="Z14" s="19">
        <f>VLOOKUP($B$14,'[1]ACT NUM7'!$X$3:$AF$96,4,FALSE)</f>
        <v>9</v>
      </c>
      <c r="AA14" s="19">
        <f>VLOOKUP($B$14,'[1]ACT NUM7'!$X$3:$AF$96,5,FALSE)</f>
        <v>0</v>
      </c>
      <c r="AB14" s="19">
        <f>VLOOKUP($B$14,'[1]ACT NUM7'!$X$3:$AF$96,6,FALSE)</f>
        <v>3</v>
      </c>
      <c r="AC14" s="19">
        <f>VLOOKUP($B$14,'[1]ACT NUM7'!$X$3:$AF$96,7,FALSE)</f>
        <v>11</v>
      </c>
      <c r="AD14" s="19">
        <f>VLOOKUP($B$14,'[1]ACT NUM7'!$X$3:$AF$96,8,FALSE)</f>
        <v>15</v>
      </c>
      <c r="AE14" s="19"/>
      <c r="AF14" s="19"/>
      <c r="AG14" s="19"/>
      <c r="AH14" s="19"/>
      <c r="AI14" s="19"/>
      <c r="AJ14" s="10">
        <f t="shared" si="4"/>
        <v>44</v>
      </c>
      <c r="AK14" s="10">
        <f t="shared" si="5"/>
        <v>1788.15</v>
      </c>
      <c r="AL14" s="10">
        <f>11674*0.1</f>
        <v>1167.4</v>
      </c>
      <c r="AM14" s="10">
        <f>2483*0.25</f>
        <v>620.75</v>
      </c>
      <c r="AN14" s="77"/>
      <c r="AO14" s="77"/>
      <c r="AP14" s="77"/>
      <c r="AQ14" s="77"/>
      <c r="AR14" s="75"/>
    </row>
    <row r="15" spans="1:44" s="68" customFormat="1" ht="13.5" thickBot="1">
      <c r="A15" s="1" t="s">
        <v>55</v>
      </c>
      <c r="B15" s="65" t="s">
        <v>82</v>
      </c>
      <c r="C15" s="85">
        <f>+D15/'Meta Corte Hosp'!M42</f>
        <v>1.0154383385407093</v>
      </c>
      <c r="D15" s="86">
        <f t="shared" si="0"/>
        <v>0.8123506708325675</v>
      </c>
      <c r="E15" s="10">
        <v>654</v>
      </c>
      <c r="F15" s="17">
        <f t="shared" si="1"/>
        <v>654</v>
      </c>
      <c r="G15" s="10">
        <v>657</v>
      </c>
      <c r="H15" s="91">
        <f t="shared" si="2"/>
        <v>663</v>
      </c>
      <c r="I15" s="91"/>
      <c r="J15" s="96"/>
      <c r="K15" s="19">
        <f>VLOOKUP($B$15,'[1]ACT NUM7'!$G$2:$O$114,2,FALSE)</f>
        <v>4</v>
      </c>
      <c r="L15" s="19">
        <f>VLOOKUP($B$15,'[1]ACT NUM7'!$G$2:$O$114,3,FALSE)</f>
        <v>6</v>
      </c>
      <c r="M15" s="19">
        <f>VLOOKUP($B$15,'[1]ACT NUM7'!$G$2:$O$114,4,FALSE)</f>
        <v>2</v>
      </c>
      <c r="N15" s="19">
        <f>VLOOKUP($B$15,'[1]ACT NUM7'!$G$2:$O$114,5,FALSE)</f>
        <v>2</v>
      </c>
      <c r="O15" s="19">
        <f>VLOOKUP($B$15,'[1]ACT NUM7'!$G$2:$O$114,6,FALSE)</f>
        <v>3</v>
      </c>
      <c r="P15" s="19">
        <f>VLOOKUP($B$15,'[1]ACT NUM7'!$G$2:$O$114,7,FALSE)</f>
        <v>0</v>
      </c>
      <c r="Q15" s="19">
        <f>VLOOKUP($B$15,'[1]ACT NUM7'!$G$2:$O$114,8,FALSE)</f>
        <v>6</v>
      </c>
      <c r="R15" s="19"/>
      <c r="S15" s="19"/>
      <c r="T15" s="20"/>
      <c r="U15" s="19"/>
      <c r="V15" s="19"/>
      <c r="W15" s="10">
        <f t="shared" si="3"/>
        <v>23</v>
      </c>
      <c r="X15" s="19">
        <f>VLOOKUP($B$15,'[1]ACT NUM7'!$X$3:$AF$96,2,FALSE)</f>
        <v>6</v>
      </c>
      <c r="Y15" s="19">
        <f>VLOOKUP($B$15,'[1]ACT NUM7'!$X$3:$AF$96,3,FALSE)</f>
        <v>5</v>
      </c>
      <c r="Z15" s="19">
        <f>VLOOKUP($B$15,'[1]ACT NUM7'!$X$3:$AF$96,4,FALSE)</f>
        <v>1</v>
      </c>
      <c r="AA15" s="19">
        <f>VLOOKUP($B$15,'[1]ACT NUM7'!$X$3:$AF$96,5,FALSE)</f>
        <v>1</v>
      </c>
      <c r="AB15" s="19">
        <f>VLOOKUP($B$15,'[1]ACT NUM7'!$X$3:$AF$96,6,FALSE)</f>
        <v>0</v>
      </c>
      <c r="AC15" s="19">
        <f>VLOOKUP($B$15,'[1]ACT NUM7'!$X$3:$AF$96,7,FALSE)</f>
        <v>17</v>
      </c>
      <c r="AD15" s="19">
        <f>VLOOKUP($B$15,'[1]ACT NUM7'!$X$3:$AF$96,8,FALSE)</f>
        <v>0</v>
      </c>
      <c r="AE15" s="19"/>
      <c r="AF15" s="19"/>
      <c r="AG15" s="19"/>
      <c r="AH15" s="19"/>
      <c r="AI15" s="19"/>
      <c r="AJ15" s="10">
        <f t="shared" si="4"/>
        <v>30</v>
      </c>
      <c r="AK15" s="10">
        <f t="shared" si="5"/>
        <v>816.15</v>
      </c>
      <c r="AL15" s="10">
        <f>5769*0.1</f>
        <v>576.9</v>
      </c>
      <c r="AM15" s="10">
        <f>957*0.25</f>
        <v>239.25</v>
      </c>
      <c r="AN15" s="77"/>
      <c r="AO15" s="77"/>
      <c r="AP15" s="77"/>
      <c r="AQ15" s="77"/>
      <c r="AR15" s="75"/>
    </row>
    <row r="16" spans="1:44" s="68" customFormat="1" ht="13.5" thickBot="1">
      <c r="A16" s="1" t="s">
        <v>56</v>
      </c>
      <c r="B16" s="65" t="s">
        <v>83</v>
      </c>
      <c r="C16" s="85">
        <f>+D16/'Meta Corte Hosp'!M43</f>
        <v>1.1060450066186205</v>
      </c>
      <c r="D16" s="86">
        <f t="shared" si="0"/>
        <v>0.7189292543021033</v>
      </c>
      <c r="E16" s="10">
        <v>598</v>
      </c>
      <c r="F16" s="17">
        <f t="shared" si="1"/>
        <v>607</v>
      </c>
      <c r="G16" s="10">
        <v>660</v>
      </c>
      <c r="H16" s="91">
        <f t="shared" si="2"/>
        <v>658</v>
      </c>
      <c r="I16" s="91"/>
      <c r="J16" s="96"/>
      <c r="K16" s="19">
        <f>VLOOKUP($B$16,'[1]ACT NUM7'!$G$2:$O$114,2,FALSE)</f>
        <v>13</v>
      </c>
      <c r="L16" s="19">
        <f>VLOOKUP($B$16,'[1]ACT NUM7'!$G$2:$O$114,3,FALSE)</f>
        <v>4</v>
      </c>
      <c r="M16" s="19">
        <f>VLOOKUP($B$16,'[1]ACT NUM7'!$G$2:$O$114,4,FALSE)</f>
        <v>6</v>
      </c>
      <c r="N16" s="19">
        <f>VLOOKUP($B$16,'[1]ACT NUM7'!$G$2:$O$114,5,FALSE)</f>
        <v>8</v>
      </c>
      <c r="O16" s="19">
        <f>VLOOKUP($B$16,'[1]ACT NUM7'!$G$2:$O$114,6,FALSE)</f>
        <v>15</v>
      </c>
      <c r="P16" s="19">
        <f>VLOOKUP($B$16,'[1]ACT NUM7'!$G$2:$O$114,7,FALSE)</f>
        <v>12</v>
      </c>
      <c r="Q16" s="19">
        <f>VLOOKUP($B$16,'[1]ACT NUM7'!$G$2:$O$114,8,FALSE)</f>
        <v>9</v>
      </c>
      <c r="R16" s="19"/>
      <c r="S16" s="19"/>
      <c r="T16" s="20"/>
      <c r="U16" s="19"/>
      <c r="V16" s="19"/>
      <c r="W16" s="10">
        <f t="shared" si="3"/>
        <v>67</v>
      </c>
      <c r="X16" s="19">
        <f>VLOOKUP($B$16,'[1]ACT NUM7'!$X$3:$AF$96,2,FALSE)</f>
        <v>0</v>
      </c>
      <c r="Y16" s="19">
        <f>VLOOKUP($B$16,'[1]ACT NUM7'!$X$3:$AF$96,3,FALSE)</f>
        <v>10</v>
      </c>
      <c r="Z16" s="19">
        <f>VLOOKUP($B$16,'[1]ACT NUM7'!$X$3:$AF$96,4,FALSE)</f>
        <v>4</v>
      </c>
      <c r="AA16" s="19">
        <f>VLOOKUP($B$16,'[1]ACT NUM7'!$X$3:$AF$96,5,FALSE)</f>
        <v>3</v>
      </c>
      <c r="AB16" s="19">
        <f>VLOOKUP($B$16,'[1]ACT NUM7'!$X$3:$AF$96,6,FALSE)</f>
        <v>4</v>
      </c>
      <c r="AC16" s="19">
        <f>VLOOKUP($B$16,'[1]ACT NUM7'!$X$3:$AF$96,7,FALSE)</f>
        <v>12</v>
      </c>
      <c r="AD16" s="19">
        <f>VLOOKUP($B$16,'[1]ACT NUM7'!$X$3:$AF$96,8,FALSE)</f>
        <v>11</v>
      </c>
      <c r="AE16" s="19"/>
      <c r="AF16" s="19"/>
      <c r="AG16" s="19"/>
      <c r="AH16" s="19"/>
      <c r="AI16" s="19"/>
      <c r="AJ16" s="10">
        <f t="shared" si="4"/>
        <v>44</v>
      </c>
      <c r="AK16" s="10">
        <f t="shared" si="5"/>
        <v>915.25</v>
      </c>
      <c r="AL16" s="10">
        <f>6410*0.1</f>
        <v>641</v>
      </c>
      <c r="AM16" s="10">
        <f>1097*0.25</f>
        <v>274.25</v>
      </c>
      <c r="AN16" s="77"/>
      <c r="AO16" s="77"/>
      <c r="AP16" s="77"/>
      <c r="AQ16" s="77"/>
      <c r="AR16" s="75"/>
    </row>
    <row r="17" spans="1:44" s="68" customFormat="1" ht="15.75" customHeight="1" thickBot="1">
      <c r="A17" s="1" t="s">
        <v>57</v>
      </c>
      <c r="B17" s="65" t="s">
        <v>84</v>
      </c>
      <c r="C17" s="85">
        <f>+D17/'Meta Corte Hosp'!M44</f>
        <v>1.1215362710379322</v>
      </c>
      <c r="D17" s="86">
        <f t="shared" si="0"/>
        <v>0.7289985761746559</v>
      </c>
      <c r="E17" s="10">
        <v>342</v>
      </c>
      <c r="F17" s="17">
        <f t="shared" si="1"/>
        <v>343</v>
      </c>
      <c r="G17" s="10">
        <v>387</v>
      </c>
      <c r="H17" s="91">
        <f t="shared" si="2"/>
        <v>384</v>
      </c>
      <c r="I17" s="91"/>
      <c r="J17" s="96"/>
      <c r="K17" s="19">
        <f>VLOOKUP($B$17,'[1]ACT NUM7'!$G$2:$O$114,2,FALSE)</f>
        <v>0</v>
      </c>
      <c r="L17" s="19">
        <f>VLOOKUP($B$17,'[1]ACT NUM7'!$G$2:$O$114,3,FALSE)</f>
        <v>1</v>
      </c>
      <c r="M17" s="19">
        <f>VLOOKUP($B$17,'[1]ACT NUM7'!$G$2:$O$114,4,FALSE)</f>
        <v>4</v>
      </c>
      <c r="N17" s="19">
        <f>VLOOKUP($B$17,'[1]ACT NUM7'!$G$2:$O$114,5,FALSE)</f>
        <v>5</v>
      </c>
      <c r="O17" s="19">
        <f>VLOOKUP($B$17,'[1]ACT NUM7'!$G$2:$O$114,6,FALSE)</f>
        <v>5</v>
      </c>
      <c r="P17" s="19">
        <f>VLOOKUP($B$17,'[1]ACT NUM7'!$G$2:$O$114,7,FALSE)</f>
        <v>4</v>
      </c>
      <c r="Q17" s="19">
        <f>VLOOKUP($B$17,'[1]ACT NUM7'!$G$2:$O$114,8,FALSE)</f>
        <v>0</v>
      </c>
      <c r="R17" s="19"/>
      <c r="S17" s="19"/>
      <c r="T17" s="20"/>
      <c r="U17" s="19"/>
      <c r="V17" s="19"/>
      <c r="W17" s="10">
        <f t="shared" si="3"/>
        <v>19</v>
      </c>
      <c r="X17" s="19">
        <f>VLOOKUP($B$17,'[1]ACT NUM7'!$X$3:$AF$96,2,FALSE)</f>
        <v>2</v>
      </c>
      <c r="Y17" s="19">
        <f>VLOOKUP($B$17,'[1]ACT NUM7'!$X$3:$AF$96,3,FALSE)</f>
        <v>0</v>
      </c>
      <c r="Z17" s="19">
        <f>VLOOKUP($B$17,'[1]ACT NUM7'!$X$3:$AF$96,4,FALSE)</f>
        <v>2</v>
      </c>
      <c r="AA17" s="19">
        <f>VLOOKUP($B$17,'[1]ACT NUM7'!$X$3:$AF$96,5,FALSE)</f>
        <v>0</v>
      </c>
      <c r="AB17" s="19">
        <f>VLOOKUP($B$17,'[1]ACT NUM7'!$X$3:$AF$96,6,FALSE)</f>
        <v>0</v>
      </c>
      <c r="AC17" s="19">
        <f>VLOOKUP($B$17,'[1]ACT NUM7'!$X$3:$AF$96,7,FALSE)</f>
        <v>4</v>
      </c>
      <c r="AD17" s="19">
        <f>VLOOKUP($B$17,'[1]ACT NUM7'!$X$3:$AF$96,8,FALSE)</f>
        <v>3</v>
      </c>
      <c r="AE17" s="19"/>
      <c r="AF17" s="19"/>
      <c r="AG17" s="19"/>
      <c r="AH17" s="19"/>
      <c r="AI17" s="19"/>
      <c r="AJ17" s="10">
        <f t="shared" si="4"/>
        <v>11</v>
      </c>
      <c r="AK17" s="10">
        <f t="shared" si="5"/>
        <v>526.75</v>
      </c>
      <c r="AL17" s="10">
        <f>3060*0.1</f>
        <v>306</v>
      </c>
      <c r="AM17" s="10">
        <f>883*0.25</f>
        <v>220.75</v>
      </c>
      <c r="AN17" s="77"/>
      <c r="AO17" s="77"/>
      <c r="AP17" s="77"/>
      <c r="AQ17" s="77"/>
      <c r="AR17" s="75"/>
    </row>
    <row r="18" spans="1:43" s="67" customFormat="1" ht="13.5" thickBot="1">
      <c r="A18" s="73"/>
      <c r="B18" s="69" t="s">
        <v>85</v>
      </c>
      <c r="C18" s="79"/>
      <c r="D18" s="95"/>
      <c r="E18" s="22">
        <f>SUM(E12:E17)</f>
        <v>3292</v>
      </c>
      <c r="F18" s="22">
        <f>SUM(F12:F17)</f>
        <v>3336</v>
      </c>
      <c r="G18" s="22">
        <f aca="true" t="shared" si="6" ref="G18:AM18">SUM(G12:G17)</f>
        <v>3535</v>
      </c>
      <c r="H18" s="22">
        <f>SUM(H12:H17)</f>
        <v>3541</v>
      </c>
      <c r="I18" s="22">
        <f>SUM(I12:I17)</f>
        <v>0</v>
      </c>
      <c r="J18" s="22">
        <f>SUM(J12:J17)</f>
        <v>0</v>
      </c>
      <c r="K18" s="22">
        <f>SUM(K12:K17)</f>
        <v>29</v>
      </c>
      <c r="L18" s="22">
        <f t="shared" si="6"/>
        <v>41</v>
      </c>
      <c r="M18" s="22">
        <f t="shared" si="6"/>
        <v>24</v>
      </c>
      <c r="N18" s="22">
        <f t="shared" si="6"/>
        <v>31</v>
      </c>
      <c r="O18" s="22">
        <f t="shared" si="6"/>
        <v>40</v>
      </c>
      <c r="P18" s="22">
        <f t="shared" si="6"/>
        <v>33</v>
      </c>
      <c r="Q18" s="22">
        <f t="shared" si="6"/>
        <v>40</v>
      </c>
      <c r="R18" s="22">
        <f t="shared" si="6"/>
        <v>0</v>
      </c>
      <c r="S18" s="22">
        <f t="shared" si="6"/>
        <v>0</v>
      </c>
      <c r="T18" s="22">
        <f t="shared" si="6"/>
        <v>0</v>
      </c>
      <c r="U18" s="22">
        <f t="shared" si="6"/>
        <v>0</v>
      </c>
      <c r="V18" s="22">
        <f t="shared" si="6"/>
        <v>0</v>
      </c>
      <c r="W18" s="22">
        <f t="shared" si="6"/>
        <v>238</v>
      </c>
      <c r="X18" s="22">
        <f t="shared" si="6"/>
        <v>12</v>
      </c>
      <c r="Y18" s="22">
        <f t="shared" si="6"/>
        <v>22</v>
      </c>
      <c r="Z18" s="22">
        <f t="shared" si="6"/>
        <v>16</v>
      </c>
      <c r="AA18" s="22">
        <f t="shared" si="6"/>
        <v>7</v>
      </c>
      <c r="AB18" s="22">
        <f t="shared" si="6"/>
        <v>11</v>
      </c>
      <c r="AC18" s="22">
        <f t="shared" si="6"/>
        <v>45</v>
      </c>
      <c r="AD18" s="22">
        <f t="shared" si="6"/>
        <v>34</v>
      </c>
      <c r="AE18" s="22">
        <f t="shared" si="6"/>
        <v>0</v>
      </c>
      <c r="AF18" s="22">
        <f t="shared" si="6"/>
        <v>0</v>
      </c>
      <c r="AG18" s="22">
        <f t="shared" si="6"/>
        <v>0</v>
      </c>
      <c r="AH18" s="22">
        <f t="shared" si="6"/>
        <v>0</v>
      </c>
      <c r="AI18" s="22">
        <f t="shared" si="6"/>
        <v>0</v>
      </c>
      <c r="AJ18" s="22">
        <f t="shared" si="6"/>
        <v>147</v>
      </c>
      <c r="AK18" s="22">
        <f t="shared" si="6"/>
        <v>5838.4</v>
      </c>
      <c r="AL18" s="22">
        <f t="shared" si="6"/>
        <v>3867.9</v>
      </c>
      <c r="AM18" s="22">
        <f t="shared" si="6"/>
        <v>1970.5</v>
      </c>
      <c r="AN18" s="80"/>
      <c r="AO18" s="80"/>
      <c r="AP18" s="80"/>
      <c r="AQ18" s="80"/>
    </row>
    <row r="32" spans="4:5" ht="15">
      <c r="D32" s="21"/>
      <c r="E32"/>
    </row>
    <row r="33" spans="4:5" ht="15">
      <c r="D33" s="21"/>
      <c r="E33"/>
    </row>
    <row r="34" spans="4:5" ht="15">
      <c r="D34" s="21"/>
      <c r="E34"/>
    </row>
    <row r="35" spans="4:5" ht="15">
      <c r="D35" s="21"/>
      <c r="E35"/>
    </row>
    <row r="36" spans="4:5" ht="15">
      <c r="D36" s="21"/>
      <c r="E36"/>
    </row>
    <row r="37" spans="4:5" ht="15">
      <c r="D37" s="21"/>
      <c r="E37"/>
    </row>
    <row r="38" spans="4:5" ht="15">
      <c r="D38" s="21"/>
      <c r="E38"/>
    </row>
  </sheetData>
  <sheetProtection/>
  <mergeCells count="13"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0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2" width="9.7109375" style="21" bestFit="1" customWidth="1"/>
    <col min="13" max="13" width="6.00390625" style="21" bestFit="1" customWidth="1"/>
    <col min="14" max="15" width="5.57421875" style="21" bestFit="1" customWidth="1"/>
    <col min="16" max="17" width="6.7109375" style="21" bestFit="1" customWidth="1"/>
    <col min="18" max="18" width="6.28125" style="21" customWidth="1"/>
    <col min="19" max="22" width="6.7109375" style="21" bestFit="1" customWidth="1"/>
    <col min="23" max="23" width="8.003906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7.28125" style="21" customWidth="1"/>
    <col min="37" max="37" width="12.8515625" style="21" customWidth="1"/>
    <col min="38" max="39" width="16.8515625" style="21" bestFit="1" customWidth="1"/>
  </cols>
  <sheetData>
    <row r="1" spans="1:39" ht="73.5" customHeight="1" thickBot="1" thickTop="1">
      <c r="A1" s="171" t="s">
        <v>0</v>
      </c>
      <c r="B1" s="165" t="s">
        <v>1</v>
      </c>
      <c r="C1" s="165" t="s">
        <v>63</v>
      </c>
      <c r="D1" s="193" t="s">
        <v>60</v>
      </c>
      <c r="E1" s="230" t="s">
        <v>45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2"/>
    </row>
    <row r="2" spans="1:39" ht="15" customHeight="1" thickTop="1">
      <c r="A2" s="172"/>
      <c r="B2" s="175"/>
      <c r="C2" s="166"/>
      <c r="D2" s="194"/>
      <c r="E2" s="233" t="s">
        <v>3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5"/>
      <c r="AK2" s="209" t="s">
        <v>4</v>
      </c>
      <c r="AL2" s="209"/>
      <c r="AM2" s="213"/>
    </row>
    <row r="3" spans="1:39" ht="15" customHeight="1">
      <c r="A3" s="172"/>
      <c r="B3" s="175"/>
      <c r="C3" s="166"/>
      <c r="D3" s="194"/>
      <c r="E3" s="21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36"/>
      <c r="AK3" s="209"/>
      <c r="AL3" s="209"/>
      <c r="AM3" s="213"/>
    </row>
    <row r="4" spans="1:39" ht="15" customHeight="1">
      <c r="A4" s="172"/>
      <c r="B4" s="175"/>
      <c r="C4" s="166"/>
      <c r="D4" s="194"/>
      <c r="E4" s="21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36"/>
      <c r="AK4" s="209"/>
      <c r="AL4" s="209"/>
      <c r="AM4" s="213"/>
    </row>
    <row r="5" spans="1:39" ht="15" customHeight="1">
      <c r="A5" s="172"/>
      <c r="B5" s="175"/>
      <c r="C5" s="166"/>
      <c r="D5" s="194"/>
      <c r="E5" s="21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36"/>
      <c r="AK5" s="209"/>
      <c r="AL5" s="209"/>
      <c r="AM5" s="213"/>
    </row>
    <row r="6" spans="1:39" ht="15" customHeight="1">
      <c r="A6" s="172"/>
      <c r="B6" s="175"/>
      <c r="C6" s="166"/>
      <c r="D6" s="194"/>
      <c r="E6" s="21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36"/>
      <c r="AK6" s="209"/>
      <c r="AL6" s="209"/>
      <c r="AM6" s="213"/>
    </row>
    <row r="7" spans="1:39" ht="15" customHeight="1">
      <c r="A7" s="172"/>
      <c r="B7" s="175"/>
      <c r="C7" s="166"/>
      <c r="D7" s="194"/>
      <c r="E7" s="21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36"/>
      <c r="AK7" s="209"/>
      <c r="AL7" s="209"/>
      <c r="AM7" s="213"/>
    </row>
    <row r="8" spans="1:39" ht="15" customHeight="1">
      <c r="A8" s="172"/>
      <c r="B8" s="175"/>
      <c r="C8" s="166"/>
      <c r="D8" s="194"/>
      <c r="E8" s="21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36"/>
      <c r="AK8" s="209"/>
      <c r="AL8" s="209"/>
      <c r="AM8" s="213"/>
    </row>
    <row r="9" spans="1:39" ht="15.75" customHeight="1" thickBot="1">
      <c r="A9" s="172"/>
      <c r="B9" s="175"/>
      <c r="C9" s="166"/>
      <c r="D9" s="194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37"/>
      <c r="AK9" s="211"/>
      <c r="AL9" s="211"/>
      <c r="AM9" s="214"/>
    </row>
    <row r="10" spans="1:39" ht="57.75" customHeight="1" thickBot="1" thickTop="1">
      <c r="A10" s="173"/>
      <c r="B10" s="167"/>
      <c r="C10" s="166"/>
      <c r="D10" s="195"/>
      <c r="E10" s="223" t="s">
        <v>62</v>
      </c>
      <c r="F10" s="224"/>
      <c r="G10" s="224"/>
      <c r="H10" s="224"/>
      <c r="I10" s="224"/>
      <c r="J10" s="225"/>
      <c r="K10" s="215" t="s">
        <v>46</v>
      </c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7"/>
      <c r="X10" s="216" t="s">
        <v>47</v>
      </c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41"/>
      <c r="AK10" s="238" t="s">
        <v>59</v>
      </c>
      <c r="AL10" s="238" t="s">
        <v>129</v>
      </c>
      <c r="AM10" s="239" t="s">
        <v>130</v>
      </c>
    </row>
    <row r="11" spans="1:39" ht="24" thickBot="1">
      <c r="A11" s="104"/>
      <c r="B11" s="104"/>
      <c r="C11" s="167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9"/>
      <c r="AL11" s="229"/>
      <c r="AM11" s="240"/>
    </row>
    <row r="12" spans="1:44" s="68" customFormat="1" ht="13.5" thickBot="1">
      <c r="A12" s="1" t="s">
        <v>78</v>
      </c>
      <c r="B12" s="65" t="s">
        <v>79</v>
      </c>
      <c r="C12" s="85">
        <f>+D12/'Meta Corte Hosp'!N39</f>
        <v>1.0577343089550013</v>
      </c>
      <c r="D12" s="86">
        <f aca="true" t="shared" si="0" ref="D12:D17">+H12/AK12</f>
        <v>0.782723388626701</v>
      </c>
      <c r="E12" s="10">
        <v>1070</v>
      </c>
      <c r="F12" s="17">
        <f aca="true" t="shared" si="1" ref="F12:F17">+E12+(K12+L12+M12)-(X12+Y12+Z12)</f>
        <v>1073</v>
      </c>
      <c r="G12" s="10">
        <v>1113</v>
      </c>
      <c r="H12" s="91">
        <f aca="true" t="shared" si="2" ref="H12:H17">+G12+(Q12+R12)-(AD12+AE12)</f>
        <v>1121</v>
      </c>
      <c r="I12" s="91"/>
      <c r="J12" s="96"/>
      <c r="K12" s="19">
        <f>VLOOKUP($B$12,'[1]ACT NUM8'!$G$2:$O$133,2,FALSE)</f>
        <v>5</v>
      </c>
      <c r="L12" s="19">
        <f>VLOOKUP($B$12,'[1]ACT NUM8'!$G$2:$O$133,3,FALSE)</f>
        <v>6</v>
      </c>
      <c r="M12" s="19">
        <f>VLOOKUP($B$12,'[1]ACT NUM8'!$G$2:$O$133,4,FALSE)</f>
        <v>6</v>
      </c>
      <c r="N12" s="19">
        <f>VLOOKUP($B$12,'[1]ACT NUM8'!$G$2:$O$133,5,FALSE)</f>
        <v>8</v>
      </c>
      <c r="O12" s="19">
        <f>VLOOKUP($B$12,'[1]ACT NUM8'!$G$2:$O$133,6,FALSE)</f>
        <v>11</v>
      </c>
      <c r="P12" s="19">
        <f>VLOOKUP($B$12,'[1]ACT NUM8'!$G$2:$O$133,7,FALSE)</f>
        <v>16</v>
      </c>
      <c r="Q12" s="19">
        <f>VLOOKUP($B$12,'[1]ACT NUM8'!$G$2:$O$133,8,FALSE)</f>
        <v>13</v>
      </c>
      <c r="R12" s="19"/>
      <c r="S12" s="19"/>
      <c r="T12" s="20"/>
      <c r="U12" s="19"/>
      <c r="V12" s="19"/>
      <c r="W12" s="10">
        <f aca="true" t="shared" si="3" ref="W12:W17">SUM(K12:V12)</f>
        <v>65</v>
      </c>
      <c r="X12" s="19">
        <f>VLOOKUP($B$12,'[1]ACT NUM8'!$Z$2:$AH$117,2,FALSE)</f>
        <v>1</v>
      </c>
      <c r="Y12" s="19">
        <f>VLOOKUP($B$12,'[1]ACT NUM8'!$Z$2:$AH$117,3,FALSE)</f>
        <v>7</v>
      </c>
      <c r="Z12" s="19">
        <f>VLOOKUP($B$12,'[1]ACT NUM8'!$Z$2:$AH$117,4,FALSE)</f>
        <v>6</v>
      </c>
      <c r="AA12" s="19">
        <f>VLOOKUP($B$12,'[1]ACT NUM8'!$Z$2:$AH$117,5,FALSE)</f>
        <v>5</v>
      </c>
      <c r="AB12" s="19">
        <f>VLOOKUP($B$12,'[1]ACT NUM8'!$Z$2:$AH$117,6,FALSE)</f>
        <v>8</v>
      </c>
      <c r="AC12" s="19">
        <f>VLOOKUP($B$12,'[1]ACT NUM8'!$Z$2:$AH$117,7,FALSE)</f>
        <v>5</v>
      </c>
      <c r="AD12" s="19">
        <f>VLOOKUP($B$12,'[1]ACT NUM8'!$Z$2:$AH$117,8,FALSE)</f>
        <v>5</v>
      </c>
      <c r="AE12" s="19"/>
      <c r="AF12" s="19"/>
      <c r="AG12" s="19"/>
      <c r="AH12" s="19"/>
      <c r="AI12" s="19"/>
      <c r="AJ12" s="10">
        <f aca="true" t="shared" si="4" ref="AJ12:AJ17">SUM(X12:AI12)</f>
        <v>37</v>
      </c>
      <c r="AK12" s="10">
        <f aca="true" t="shared" si="5" ref="AK12:AK17">+AL12+AM12</f>
        <v>1432.179</v>
      </c>
      <c r="AL12" s="10">
        <f>4400*0.157</f>
        <v>690.8</v>
      </c>
      <c r="AM12" s="10">
        <f>1153*0.643</f>
        <v>741.379</v>
      </c>
      <c r="AN12" s="75"/>
      <c r="AO12" s="77"/>
      <c r="AP12" s="77"/>
      <c r="AQ12" s="75"/>
      <c r="AR12" s="75"/>
    </row>
    <row r="13" spans="1:44" s="68" customFormat="1" ht="13.5" thickBot="1">
      <c r="A13" s="1" t="s">
        <v>53</v>
      </c>
      <c r="B13" s="65" t="s">
        <v>80</v>
      </c>
      <c r="C13" s="85">
        <f>+D13/'Meta Corte Hosp'!N40</f>
        <v>1.118248053327453</v>
      </c>
      <c r="D13" s="86">
        <f t="shared" si="0"/>
        <v>0.6821313125297463</v>
      </c>
      <c r="E13" s="10">
        <v>1131</v>
      </c>
      <c r="F13" s="17">
        <f t="shared" si="1"/>
        <v>1162</v>
      </c>
      <c r="G13" s="10">
        <v>1356</v>
      </c>
      <c r="H13" s="91">
        <f t="shared" si="2"/>
        <v>1363</v>
      </c>
      <c r="I13" s="91"/>
      <c r="J13" s="96"/>
      <c r="K13" s="19">
        <f>VLOOKUP($B$13,'[1]ACT NUM8'!$G$2:$O$133,2,FALSE)</f>
        <v>9</v>
      </c>
      <c r="L13" s="19">
        <f>VLOOKUP($B$13,'[1]ACT NUM8'!$G$2:$O$133,3,FALSE)</f>
        <v>14</v>
      </c>
      <c r="M13" s="19">
        <f>VLOOKUP($B$13,'[1]ACT NUM8'!$G$2:$O$133,4,FALSE)</f>
        <v>12</v>
      </c>
      <c r="N13" s="19">
        <f>VLOOKUP($B$13,'[1]ACT NUM8'!$G$2:$O$133,5,FALSE)</f>
        <v>15</v>
      </c>
      <c r="O13" s="19">
        <f>VLOOKUP($B$13,'[1]ACT NUM8'!$G$2:$O$133,6,FALSE)</f>
        <v>4</v>
      </c>
      <c r="P13" s="19">
        <f>VLOOKUP($B$13,'[1]ACT NUM8'!$G$2:$O$133,7,FALSE)</f>
        <v>15</v>
      </c>
      <c r="Q13" s="19">
        <f>VLOOKUP($B$13,'[1]ACT NUM8'!$G$2:$O$133,8,FALSE)</f>
        <v>13</v>
      </c>
      <c r="R13" s="19"/>
      <c r="S13" s="19"/>
      <c r="T13" s="20"/>
      <c r="U13" s="19"/>
      <c r="V13" s="19"/>
      <c r="W13" s="10">
        <f t="shared" si="3"/>
        <v>82</v>
      </c>
      <c r="X13" s="19">
        <f>VLOOKUP($B$13,'[1]ACT NUM8'!$Z$2:$AH$117,2,FALSE)</f>
        <v>1</v>
      </c>
      <c r="Y13" s="19">
        <f>VLOOKUP($B$13,'[1]ACT NUM8'!$Z$2:$AH$117,3,FALSE)</f>
        <v>3</v>
      </c>
      <c r="Z13" s="19">
        <f>VLOOKUP($B$13,'[1]ACT NUM8'!$Z$2:$AH$117,4,FALSE)</f>
        <v>0</v>
      </c>
      <c r="AA13" s="19">
        <f>VLOOKUP($B$13,'[1]ACT NUM8'!$Z$2:$AH$117,5,FALSE)</f>
        <v>1</v>
      </c>
      <c r="AB13" s="19">
        <f>VLOOKUP($B$13,'[1]ACT NUM8'!$Z$2:$AH$117,6,FALSE)</f>
        <v>1</v>
      </c>
      <c r="AC13" s="19">
        <f>VLOOKUP($B$13,'[1]ACT NUM8'!$Z$2:$AH$117,7,FALSE)</f>
        <v>2</v>
      </c>
      <c r="AD13" s="19">
        <f>VLOOKUP($B$13,'[1]ACT NUM8'!$Z$2:$AH$117,8,FALSE)</f>
        <v>6</v>
      </c>
      <c r="AE13" s="19"/>
      <c r="AF13" s="19"/>
      <c r="AG13" s="19"/>
      <c r="AH13" s="19"/>
      <c r="AI13" s="19"/>
      <c r="AJ13" s="10">
        <f t="shared" si="4"/>
        <v>14</v>
      </c>
      <c r="AK13" s="10">
        <f t="shared" si="5"/>
        <v>1998.149</v>
      </c>
      <c r="AL13" s="10">
        <f>7366*0.157</f>
        <v>1156.462</v>
      </c>
      <c r="AM13" s="10">
        <f>1309*0.643</f>
        <v>841.687</v>
      </c>
      <c r="AN13" s="75"/>
      <c r="AO13" s="77"/>
      <c r="AP13" s="77"/>
      <c r="AQ13" s="75"/>
      <c r="AR13" s="75"/>
    </row>
    <row r="14" spans="1:44" s="68" customFormat="1" ht="13.5" thickBot="1">
      <c r="A14" s="1" t="s">
        <v>54</v>
      </c>
      <c r="B14" s="65" t="s">
        <v>81</v>
      </c>
      <c r="C14" s="85">
        <f>+D14/'Meta Corte Hosp'!N41</f>
        <v>0.5725163948222062</v>
      </c>
      <c r="D14" s="86">
        <f t="shared" si="0"/>
        <v>0.40648664032376636</v>
      </c>
      <c r="E14" s="10">
        <v>1410</v>
      </c>
      <c r="F14" s="17">
        <f t="shared" si="1"/>
        <v>1412</v>
      </c>
      <c r="G14" s="10">
        <v>1401</v>
      </c>
      <c r="H14" s="91">
        <f t="shared" si="2"/>
        <v>1394</v>
      </c>
      <c r="I14" s="91"/>
      <c r="J14" s="96"/>
      <c r="K14" s="19">
        <f>VLOOKUP($B$14,'[1]ACT NUM8'!$G$2:$O$133,2,FALSE)</f>
        <v>15</v>
      </c>
      <c r="L14" s="19">
        <f>VLOOKUP($B$14,'[1]ACT NUM8'!$G$2:$O$133,3,FALSE)</f>
        <v>7</v>
      </c>
      <c r="M14" s="19">
        <f>VLOOKUP($B$14,'[1]ACT NUM8'!$G$2:$O$133,4,FALSE)</f>
        <v>8</v>
      </c>
      <c r="N14" s="19">
        <f>VLOOKUP($B$14,'[1]ACT NUM8'!$G$2:$O$133,5,FALSE)</f>
        <v>9</v>
      </c>
      <c r="O14" s="19">
        <f>VLOOKUP($B$14,'[1]ACT NUM8'!$G$2:$O$133,6,FALSE)</f>
        <v>14</v>
      </c>
      <c r="P14" s="19">
        <f>VLOOKUP($B$14,'[1]ACT NUM8'!$G$2:$O$133,7,FALSE)</f>
        <v>12</v>
      </c>
      <c r="Q14" s="19">
        <f>VLOOKUP($B$14,'[1]ACT NUM8'!$G$2:$O$133,8,FALSE)</f>
        <v>14</v>
      </c>
      <c r="R14" s="19"/>
      <c r="S14" s="19"/>
      <c r="T14" s="20"/>
      <c r="U14" s="19"/>
      <c r="V14" s="19"/>
      <c r="W14" s="10">
        <f t="shared" si="3"/>
        <v>79</v>
      </c>
      <c r="X14" s="19">
        <f>VLOOKUP($B$14,'[1]ACT NUM8'!$Z$2:$AH$117,2,FALSE)</f>
        <v>7</v>
      </c>
      <c r="Y14" s="19">
        <f>VLOOKUP($B$14,'[1]ACT NUM8'!$Z$2:$AH$117,3,FALSE)</f>
        <v>5</v>
      </c>
      <c r="Z14" s="19">
        <f>VLOOKUP($B$14,'[1]ACT NUM8'!$Z$2:$AH$117,4,FALSE)</f>
        <v>16</v>
      </c>
      <c r="AA14" s="19">
        <f>VLOOKUP($B$14,'[1]ACT NUM8'!$Z$2:$AH$117,5,FALSE)</f>
        <v>6</v>
      </c>
      <c r="AB14" s="19">
        <f>VLOOKUP($B$14,'[1]ACT NUM8'!$Z$2:$AH$117,6,FALSE)</f>
        <v>15</v>
      </c>
      <c r="AC14" s="19">
        <f>VLOOKUP($B$14,'[1]ACT NUM8'!$Z$2:$AH$117,7,FALSE)</f>
        <v>25</v>
      </c>
      <c r="AD14" s="19">
        <f>VLOOKUP($B$14,'[1]ACT NUM8'!$Z$2:$AH$117,8,FALSE)</f>
        <v>21</v>
      </c>
      <c r="AE14" s="19"/>
      <c r="AF14" s="19"/>
      <c r="AG14" s="19"/>
      <c r="AH14" s="19"/>
      <c r="AI14" s="19"/>
      <c r="AJ14" s="10">
        <f t="shared" si="4"/>
        <v>95</v>
      </c>
      <c r="AK14" s="10">
        <f t="shared" si="5"/>
        <v>3429.3869999999997</v>
      </c>
      <c r="AL14" s="10">
        <f>11674*0.157</f>
        <v>1832.818</v>
      </c>
      <c r="AM14" s="10">
        <f>2483*0.643</f>
        <v>1596.569</v>
      </c>
      <c r="AN14" s="75"/>
      <c r="AO14" s="77"/>
      <c r="AP14" s="77"/>
      <c r="AQ14" s="75"/>
      <c r="AR14" s="75"/>
    </row>
    <row r="15" spans="1:44" s="68" customFormat="1" ht="13.5" thickBot="1">
      <c r="A15" s="1" t="s">
        <v>55</v>
      </c>
      <c r="B15" s="65" t="s">
        <v>82</v>
      </c>
      <c r="C15" s="85">
        <f>+D15/'Meta Corte Hosp'!N42</f>
        <v>1.1176240102453252</v>
      </c>
      <c r="D15" s="86">
        <f t="shared" si="0"/>
        <v>0.9611566488109796</v>
      </c>
      <c r="E15" s="10">
        <v>1475</v>
      </c>
      <c r="F15" s="17">
        <f t="shared" si="1"/>
        <v>1457</v>
      </c>
      <c r="G15" s="10">
        <v>1461</v>
      </c>
      <c r="H15" s="91">
        <f t="shared" si="2"/>
        <v>1462</v>
      </c>
      <c r="I15" s="91"/>
      <c r="J15" s="96"/>
      <c r="K15" s="19">
        <f>VLOOKUP($B$15,'[1]ACT NUM8'!$G$2:$O$133,2,FALSE)</f>
        <v>5</v>
      </c>
      <c r="L15" s="19">
        <f>VLOOKUP($B$15,'[1]ACT NUM8'!$G$2:$O$133,3,FALSE)</f>
        <v>6</v>
      </c>
      <c r="M15" s="19">
        <f>VLOOKUP($B$15,'[1]ACT NUM8'!$G$2:$O$133,4,FALSE)</f>
        <v>3</v>
      </c>
      <c r="N15" s="19">
        <f>VLOOKUP($B$15,'[1]ACT NUM8'!$G$2:$O$133,5,FALSE)</f>
        <v>3</v>
      </c>
      <c r="O15" s="19">
        <f>VLOOKUP($B$15,'[1]ACT NUM8'!$G$2:$O$133,6,FALSE)</f>
        <v>7</v>
      </c>
      <c r="P15" s="19">
        <f>VLOOKUP($B$15,'[1]ACT NUM8'!$G$2:$O$133,7,FALSE)</f>
        <v>2</v>
      </c>
      <c r="Q15" s="19">
        <f>VLOOKUP($B$15,'[1]ACT NUM8'!$G$2:$O$133,8,FALSE)</f>
        <v>8</v>
      </c>
      <c r="R15" s="19"/>
      <c r="S15" s="19"/>
      <c r="T15" s="20"/>
      <c r="U15" s="19"/>
      <c r="V15" s="19"/>
      <c r="W15" s="10">
        <f t="shared" si="3"/>
        <v>34</v>
      </c>
      <c r="X15" s="19">
        <f>VLOOKUP($B$15,'[1]ACT NUM8'!$Z$2:$AH$117,2,FALSE)</f>
        <v>6</v>
      </c>
      <c r="Y15" s="19">
        <f>VLOOKUP($B$15,'[1]ACT NUM8'!$Z$2:$AH$117,3,FALSE)</f>
        <v>20</v>
      </c>
      <c r="Z15" s="19">
        <f>VLOOKUP($B$15,'[1]ACT NUM8'!$Z$2:$AH$117,4,FALSE)</f>
        <v>6</v>
      </c>
      <c r="AA15" s="19">
        <f>VLOOKUP($B$15,'[1]ACT NUM8'!$Z$2:$AH$117,5,FALSE)</f>
        <v>6</v>
      </c>
      <c r="AB15" s="19">
        <f>VLOOKUP($B$15,'[1]ACT NUM8'!$Z$2:$AH$117,6,FALSE)</f>
        <v>3</v>
      </c>
      <c r="AC15" s="19">
        <f>VLOOKUP($B$15,'[1]ACT NUM8'!$Z$2:$AH$117,7,FALSE)</f>
        <v>20</v>
      </c>
      <c r="AD15" s="19">
        <f>VLOOKUP($B$15,'[1]ACT NUM8'!$Z$2:$AH$117,8,FALSE)</f>
        <v>7</v>
      </c>
      <c r="AE15" s="19"/>
      <c r="AF15" s="19"/>
      <c r="AG15" s="19"/>
      <c r="AH15" s="19"/>
      <c r="AI15" s="19"/>
      <c r="AJ15" s="10">
        <f t="shared" si="4"/>
        <v>68</v>
      </c>
      <c r="AK15" s="10">
        <f t="shared" si="5"/>
        <v>1521.0839999999998</v>
      </c>
      <c r="AL15" s="10">
        <f>5769*0.157</f>
        <v>905.733</v>
      </c>
      <c r="AM15" s="10">
        <f>957*0.643</f>
        <v>615.351</v>
      </c>
      <c r="AN15" s="75"/>
      <c r="AO15" s="77"/>
      <c r="AP15" s="77"/>
      <c r="AQ15" s="75"/>
      <c r="AR15" s="75"/>
    </row>
    <row r="16" spans="1:44" s="68" customFormat="1" ht="13.5" thickBot="1">
      <c r="A16" s="1" t="s">
        <v>56</v>
      </c>
      <c r="B16" s="65" t="s">
        <v>83</v>
      </c>
      <c r="C16" s="85">
        <f>+D16/'Meta Corte Hosp'!N43</f>
        <v>1.0406071946632112</v>
      </c>
      <c r="D16" s="86">
        <f t="shared" si="0"/>
        <v>0.832485755730569</v>
      </c>
      <c r="E16" s="10">
        <v>1385</v>
      </c>
      <c r="F16" s="17">
        <f t="shared" si="1"/>
        <v>1393</v>
      </c>
      <c r="G16" s="10">
        <v>1436</v>
      </c>
      <c r="H16" s="91">
        <f t="shared" si="2"/>
        <v>1425</v>
      </c>
      <c r="I16" s="91"/>
      <c r="J16" s="96"/>
      <c r="K16" s="19">
        <f>VLOOKUP($B$16,'[1]ACT NUM8'!$G$2:$O$133,2,FALSE)</f>
        <v>16</v>
      </c>
      <c r="L16" s="19">
        <f>VLOOKUP($B$16,'[1]ACT NUM8'!$G$2:$O$133,3,FALSE)</f>
        <v>18</v>
      </c>
      <c r="M16" s="19">
        <f>VLOOKUP($B$16,'[1]ACT NUM8'!$G$2:$O$133,4,FALSE)</f>
        <v>18</v>
      </c>
      <c r="N16" s="19">
        <f>VLOOKUP($B$16,'[1]ACT NUM8'!$G$2:$O$133,5,FALSE)</f>
        <v>16</v>
      </c>
      <c r="O16" s="19">
        <f>VLOOKUP($B$16,'[1]ACT NUM8'!$G$2:$O$133,6,FALSE)</f>
        <v>23</v>
      </c>
      <c r="P16" s="19">
        <f>VLOOKUP($B$16,'[1]ACT NUM8'!$G$2:$O$133,7,FALSE)</f>
        <v>15</v>
      </c>
      <c r="Q16" s="19">
        <f>VLOOKUP($B$16,'[1]ACT NUM8'!$G$2:$O$133,8,FALSE)</f>
        <v>22</v>
      </c>
      <c r="R16" s="19"/>
      <c r="S16" s="19"/>
      <c r="T16" s="20"/>
      <c r="U16" s="19"/>
      <c r="V16" s="19"/>
      <c r="W16" s="10">
        <f t="shared" si="3"/>
        <v>128</v>
      </c>
      <c r="X16" s="19">
        <f>VLOOKUP($B$16,'[1]ACT NUM8'!$Z$2:$AH$117,2,FALSE)</f>
        <v>2</v>
      </c>
      <c r="Y16" s="19">
        <f>VLOOKUP($B$16,'[1]ACT NUM8'!$Z$2:$AH$117,3,FALSE)</f>
        <v>39</v>
      </c>
      <c r="Z16" s="19">
        <f>VLOOKUP($B$16,'[1]ACT NUM8'!$Z$2:$AH$117,4,FALSE)</f>
        <v>3</v>
      </c>
      <c r="AA16" s="19">
        <f>VLOOKUP($B$16,'[1]ACT NUM8'!$Z$2:$AH$117,5,FALSE)</f>
        <v>4</v>
      </c>
      <c r="AB16" s="19">
        <f>VLOOKUP($B$16,'[1]ACT NUM8'!$Z$2:$AH$117,6,FALSE)</f>
        <v>8</v>
      </c>
      <c r="AC16" s="19">
        <f>VLOOKUP($B$16,'[1]ACT NUM8'!$Z$2:$AH$117,7,FALSE)</f>
        <v>23</v>
      </c>
      <c r="AD16" s="19">
        <f>VLOOKUP($B$16,'[1]ACT NUM8'!$Z$2:$AH$117,8,FALSE)</f>
        <v>33</v>
      </c>
      <c r="AE16" s="19"/>
      <c r="AF16" s="19"/>
      <c r="AG16" s="19"/>
      <c r="AH16" s="19"/>
      <c r="AI16" s="19"/>
      <c r="AJ16" s="10">
        <f t="shared" si="4"/>
        <v>112</v>
      </c>
      <c r="AK16" s="10">
        <f t="shared" si="5"/>
        <v>1711.741</v>
      </c>
      <c r="AL16" s="10">
        <f>6410*0.157</f>
        <v>1006.37</v>
      </c>
      <c r="AM16" s="10">
        <f>1097*0.643</f>
        <v>705.371</v>
      </c>
      <c r="AN16" s="75"/>
      <c r="AO16" s="77"/>
      <c r="AP16" s="77"/>
      <c r="AQ16" s="75"/>
      <c r="AR16" s="75"/>
    </row>
    <row r="17" spans="1:44" s="68" customFormat="1" ht="15.75" customHeight="1" thickBot="1">
      <c r="A17" s="1" t="s">
        <v>57</v>
      </c>
      <c r="B17" s="65" t="s">
        <v>84</v>
      </c>
      <c r="C17" s="85">
        <f>+D17/'Meta Corte Hosp'!N44</f>
        <v>1.1093614918879253</v>
      </c>
      <c r="D17" s="86">
        <f t="shared" si="0"/>
        <v>0.8653019636725818</v>
      </c>
      <c r="E17" s="10">
        <v>823</v>
      </c>
      <c r="F17" s="17">
        <f t="shared" si="1"/>
        <v>842</v>
      </c>
      <c r="G17" s="10">
        <v>904</v>
      </c>
      <c r="H17" s="91">
        <f t="shared" si="2"/>
        <v>907</v>
      </c>
      <c r="I17" s="91"/>
      <c r="J17" s="96"/>
      <c r="K17" s="19">
        <f>VLOOKUP($B$17,'[1]ACT NUM8'!$G$2:$O$133,2,FALSE)</f>
        <v>5</v>
      </c>
      <c r="L17" s="19">
        <f>VLOOKUP($B$17,'[1]ACT NUM8'!$G$2:$O$133,3,FALSE)</f>
        <v>10</v>
      </c>
      <c r="M17" s="19">
        <f>VLOOKUP($B$17,'[1]ACT NUM8'!$G$2:$O$133,4,FALSE)</f>
        <v>7</v>
      </c>
      <c r="N17" s="19">
        <f>VLOOKUP($B$17,'[1]ACT NUM8'!$G$2:$O$133,5,FALSE)</f>
        <v>13</v>
      </c>
      <c r="O17" s="19">
        <f>VLOOKUP($B$17,'[1]ACT NUM8'!$G$2:$O$133,6,FALSE)</f>
        <v>4</v>
      </c>
      <c r="P17" s="19">
        <f>VLOOKUP($B$17,'[1]ACT NUM8'!$G$2:$O$133,7,FALSE)</f>
        <v>13</v>
      </c>
      <c r="Q17" s="19">
        <f>VLOOKUP($B$17,'[1]ACT NUM8'!$G$2:$O$133,8,FALSE)</f>
        <v>9</v>
      </c>
      <c r="R17" s="19"/>
      <c r="S17" s="19"/>
      <c r="T17" s="20"/>
      <c r="U17" s="19"/>
      <c r="V17" s="19"/>
      <c r="W17" s="10">
        <f t="shared" si="3"/>
        <v>61</v>
      </c>
      <c r="X17" s="19">
        <f>VLOOKUP($B$17,'[1]ACT NUM8'!$Z$2:$AH$117,2,FALSE)</f>
        <v>2</v>
      </c>
      <c r="Y17" s="19">
        <f>VLOOKUP($B$17,'[1]ACT NUM8'!$Z$2:$AH$117,3,FALSE)</f>
        <v>1</v>
      </c>
      <c r="Z17" s="19">
        <f>VLOOKUP($B$17,'[1]ACT NUM8'!$Z$2:$AH$117,4,FALSE)</f>
        <v>0</v>
      </c>
      <c r="AA17" s="19">
        <f>VLOOKUP($B$17,'[1]ACT NUM8'!$Z$2:$AH$117,5,FALSE)</f>
        <v>2</v>
      </c>
      <c r="AB17" s="19">
        <f>VLOOKUP($B$17,'[1]ACT NUM8'!$Z$2:$AH$117,6,FALSE)</f>
        <v>2</v>
      </c>
      <c r="AC17" s="19">
        <f>VLOOKUP($B$17,'[1]ACT NUM8'!$Z$2:$AH$117,7,FALSE)</f>
        <v>5</v>
      </c>
      <c r="AD17" s="19">
        <f>VLOOKUP($B$17,'[1]ACT NUM8'!$Z$2:$AH$117,8,FALSE)</f>
        <v>6</v>
      </c>
      <c r="AE17" s="19"/>
      <c r="AF17" s="19"/>
      <c r="AG17" s="19"/>
      <c r="AH17" s="19"/>
      <c r="AI17" s="19"/>
      <c r="AJ17" s="10">
        <f t="shared" si="4"/>
        <v>18</v>
      </c>
      <c r="AK17" s="10">
        <f t="shared" si="5"/>
        <v>1048.189</v>
      </c>
      <c r="AL17" s="10">
        <f>3060*0.157</f>
        <v>480.42</v>
      </c>
      <c r="AM17" s="10">
        <f>883*0.643</f>
        <v>567.769</v>
      </c>
      <c r="AN17" s="75"/>
      <c r="AO17" s="77"/>
      <c r="AP17" s="77"/>
      <c r="AQ17" s="75"/>
      <c r="AR17" s="75"/>
    </row>
    <row r="18" spans="1:39" s="67" customFormat="1" ht="13.5" thickBot="1">
      <c r="A18" s="73"/>
      <c r="B18" s="69" t="s">
        <v>85</v>
      </c>
      <c r="C18" s="79"/>
      <c r="D18" s="95"/>
      <c r="E18" s="22">
        <f>SUM(E12:E17)</f>
        <v>7294</v>
      </c>
      <c r="F18" s="22">
        <f>SUM(F12:F17)</f>
        <v>7339</v>
      </c>
      <c r="G18" s="22">
        <f aca="true" t="shared" si="6" ref="G18:AM18">SUM(G12:G17)</f>
        <v>7671</v>
      </c>
      <c r="H18" s="22">
        <f>SUM(H12:H17)</f>
        <v>7672</v>
      </c>
      <c r="I18" s="22">
        <f t="shared" si="6"/>
        <v>0</v>
      </c>
      <c r="J18" s="22">
        <f t="shared" si="6"/>
        <v>0</v>
      </c>
      <c r="K18" s="22">
        <f t="shared" si="6"/>
        <v>55</v>
      </c>
      <c r="L18" s="22">
        <f t="shared" si="6"/>
        <v>61</v>
      </c>
      <c r="M18" s="22">
        <f t="shared" si="6"/>
        <v>54</v>
      </c>
      <c r="N18" s="22">
        <f t="shared" si="6"/>
        <v>64</v>
      </c>
      <c r="O18" s="22">
        <f t="shared" si="6"/>
        <v>63</v>
      </c>
      <c r="P18" s="22">
        <f t="shared" si="6"/>
        <v>73</v>
      </c>
      <c r="Q18" s="22">
        <f t="shared" si="6"/>
        <v>79</v>
      </c>
      <c r="R18" s="22">
        <f t="shared" si="6"/>
        <v>0</v>
      </c>
      <c r="S18" s="22">
        <f t="shared" si="6"/>
        <v>0</v>
      </c>
      <c r="T18" s="22">
        <f t="shared" si="6"/>
        <v>0</v>
      </c>
      <c r="U18" s="22">
        <f t="shared" si="6"/>
        <v>0</v>
      </c>
      <c r="V18" s="22">
        <f t="shared" si="6"/>
        <v>0</v>
      </c>
      <c r="W18" s="22">
        <f t="shared" si="6"/>
        <v>449</v>
      </c>
      <c r="X18" s="22">
        <f t="shared" si="6"/>
        <v>19</v>
      </c>
      <c r="Y18" s="22">
        <f t="shared" si="6"/>
        <v>75</v>
      </c>
      <c r="Z18" s="22">
        <f t="shared" si="6"/>
        <v>31</v>
      </c>
      <c r="AA18" s="22">
        <f t="shared" si="6"/>
        <v>24</v>
      </c>
      <c r="AB18" s="22">
        <f t="shared" si="6"/>
        <v>37</v>
      </c>
      <c r="AC18" s="22">
        <f t="shared" si="6"/>
        <v>80</v>
      </c>
      <c r="AD18" s="22">
        <f t="shared" si="6"/>
        <v>78</v>
      </c>
      <c r="AE18" s="22">
        <f t="shared" si="6"/>
        <v>0</v>
      </c>
      <c r="AF18" s="22">
        <f t="shared" si="6"/>
        <v>0</v>
      </c>
      <c r="AG18" s="22">
        <f t="shared" si="6"/>
        <v>0</v>
      </c>
      <c r="AH18" s="22">
        <f t="shared" si="6"/>
        <v>0</v>
      </c>
      <c r="AI18" s="22">
        <f t="shared" si="6"/>
        <v>0</v>
      </c>
      <c r="AJ18" s="22">
        <f t="shared" si="6"/>
        <v>344</v>
      </c>
      <c r="AK18" s="22">
        <f t="shared" si="6"/>
        <v>11140.729</v>
      </c>
      <c r="AL18" s="22">
        <f t="shared" si="6"/>
        <v>6072.603</v>
      </c>
      <c r="AM18" s="22">
        <f t="shared" si="6"/>
        <v>5068.126</v>
      </c>
    </row>
  </sheetData>
  <sheetProtection/>
  <mergeCells count="13">
    <mergeCell ref="K10:W10"/>
    <mergeCell ref="X10:AJ10"/>
    <mergeCell ref="AL10:AL11"/>
    <mergeCell ref="AK10:AK11"/>
    <mergeCell ref="E2:AJ9"/>
    <mergeCell ref="AM10:AM11"/>
    <mergeCell ref="A1:A10"/>
    <mergeCell ref="B1:B10"/>
    <mergeCell ref="C1:C11"/>
    <mergeCell ref="D1:D10"/>
    <mergeCell ref="AK2:AM9"/>
    <mergeCell ref="E1:AM1"/>
    <mergeCell ref="E10:J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2016-09-09T15:37:44Z</dcterms:modified>
  <cp:category/>
  <cp:version/>
  <cp:contentType/>
  <cp:contentStatus/>
</cp:coreProperties>
</file>